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EXPERT_PROJEKTI\2019_Naselje tržnice_Parking DM\TROŠKOVNIK\"/>
    </mc:Choice>
  </mc:AlternateContent>
  <xr:revisionPtr revIDLastSave="0" documentId="13_ncr:1_{AF88E920-AD14-4EA9-80E2-81FE6BF4FA03}" xr6:coauthVersionLast="45" xr6:coauthVersionMax="45" xr10:uidLastSave="{00000000-0000-0000-0000-000000000000}"/>
  <bookViews>
    <workbookView xWindow="-108" yWindow="-108" windowWidth="30936" windowHeight="17040" xr2:uid="{00000000-000D-0000-FFFF-FFFF00000000}"/>
  </bookViews>
  <sheets>
    <sheet name="GRAĐEVINSKI" sheetId="1" r:id="rId1"/>
    <sheet name="ELEKTRO" sheetId="3" r:id="rId2"/>
    <sheet name="GRAĐEVINSKA REKAPITULACIJA" sheetId="2" r:id="rId3"/>
    <sheet name="UKUPNA REKAPITULACIJA" sheetId="5" r:id="rId4"/>
  </sheets>
  <definedNames>
    <definedName name="_xlnm.Print_Area" localSheetId="0">GRAĐEVINSKI!$A$1:$G$161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1" i="1" l="1"/>
  <c r="G127" i="1"/>
  <c r="G123" i="1"/>
  <c r="E75" i="1"/>
  <c r="G75" i="1" s="1"/>
  <c r="J43" i="3" l="1"/>
  <c r="J41" i="3"/>
  <c r="J39" i="3"/>
  <c r="J37" i="3"/>
  <c r="B37" i="3"/>
  <c r="B39" i="3" s="1"/>
  <c r="B41" i="3" s="1"/>
  <c r="B43" i="3" s="1"/>
  <c r="B45" i="3" s="1"/>
  <c r="J35" i="3"/>
  <c r="J33" i="3"/>
  <c r="J31" i="3"/>
  <c r="J29" i="3"/>
  <c r="J27" i="3"/>
  <c r="J25" i="3"/>
  <c r="J23" i="3"/>
  <c r="J21" i="3"/>
  <c r="J19" i="3"/>
  <c r="B19" i="3"/>
  <c r="B21" i="3" s="1"/>
  <c r="B23" i="3" s="1"/>
  <c r="B25" i="3" s="1"/>
  <c r="B27" i="3" s="1"/>
  <c r="B29" i="3" s="1"/>
  <c r="B31" i="3" s="1"/>
  <c r="J17" i="3"/>
  <c r="B17" i="3"/>
  <c r="J15" i="3"/>
  <c r="J13" i="3"/>
  <c r="J7" i="3"/>
  <c r="J9" i="3" s="1"/>
  <c r="J55" i="3" s="1"/>
  <c r="J48" i="3" l="1"/>
  <c r="J57" i="3" s="1"/>
  <c r="E71" i="1"/>
  <c r="E70" i="1"/>
  <c r="E66" i="1"/>
  <c r="E58" i="1"/>
  <c r="E54" i="1"/>
  <c r="E50" i="1"/>
  <c r="J59" i="3" l="1"/>
  <c r="G11" i="5" s="1"/>
  <c r="E83" i="1"/>
  <c r="G33" i="1" l="1"/>
  <c r="E87" i="1"/>
  <c r="E91" i="1"/>
  <c r="E95" i="1"/>
  <c r="G95" i="1" s="1"/>
  <c r="E99" i="1"/>
  <c r="G99" i="1" s="1"/>
  <c r="E104" i="1" l="1"/>
  <c r="G104" i="1" s="1"/>
  <c r="E103" i="1"/>
  <c r="G103" i="1" s="1"/>
  <c r="E105" i="1"/>
  <c r="G105" i="1" s="1"/>
  <c r="G66" i="1"/>
  <c r="E62" i="1"/>
  <c r="G62" i="1" s="1"/>
  <c r="G71" i="1"/>
  <c r="G70" i="1"/>
  <c r="G58" i="1"/>
  <c r="E38" i="1"/>
  <c r="G38" i="1" s="1"/>
  <c r="G37" i="1"/>
  <c r="E46" i="1" l="1"/>
  <c r="G46" i="1" s="1"/>
  <c r="E31" i="1"/>
  <c r="G31" i="1" s="1"/>
  <c r="E32" i="1"/>
  <c r="G32" i="1" s="1"/>
  <c r="E30" i="1"/>
  <c r="G30" i="1" s="1"/>
  <c r="E20" i="1"/>
  <c r="G20" i="1" s="1"/>
  <c r="E18" i="1"/>
  <c r="G18" i="1" s="1"/>
  <c r="G114" i="1"/>
  <c r="G119" i="1"/>
  <c r="E159" i="1"/>
  <c r="G159" i="1" s="1"/>
  <c r="G151" i="1"/>
  <c r="G147" i="1"/>
  <c r="G158" i="1"/>
  <c r="G91" i="1"/>
  <c r="G87" i="1"/>
  <c r="G83" i="1"/>
  <c r="G50" i="1"/>
  <c r="G25" i="1"/>
  <c r="G19" i="1"/>
  <c r="G17" i="1"/>
  <c r="G133" i="1" l="1"/>
  <c r="G161" i="1"/>
  <c r="G18" i="2" s="1"/>
  <c r="G107" i="1"/>
  <c r="G14" i="2" s="1"/>
  <c r="G40" i="1"/>
  <c r="G10" i="2" s="1"/>
  <c r="G16" i="2"/>
  <c r="G54" i="1" l="1"/>
  <c r="G77" i="1" s="1"/>
  <c r="G12" i="2" l="1"/>
  <c r="G20" i="2" s="1"/>
  <c r="G9" i="5" l="1"/>
  <c r="G13" i="5" s="1"/>
  <c r="G15" i="5" s="1"/>
  <c r="G17" i="5" s="1"/>
  <c r="G22" i="2"/>
  <c r="G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SANJA</author>
  </authors>
  <commentList>
    <comment ref="E5" authorId="0" shapeId="0" xr:uid="{00000000-0006-0000-0100-000001000000}">
      <text>
        <r>
          <rPr>
            <b/>
            <sz val="8"/>
            <color indexed="81"/>
            <rFont val="Tahoma"/>
          </rPr>
          <t>upiši naslov poglavalja</t>
        </r>
        <r>
          <rPr>
            <sz val="8"/>
            <color indexed="81"/>
            <rFont val="Tahoma"/>
          </rPr>
          <t xml:space="preserve">
</t>
        </r>
      </text>
    </comment>
    <comment ref="E11" authorId="0" shapeId="0" xr:uid="{00000000-0006-0000-0100-000002000000}">
      <text>
        <r>
          <rPr>
            <b/>
            <sz val="8"/>
            <color indexed="81"/>
            <rFont val="Tahoma"/>
          </rPr>
          <t>upiši naslov poglavalja</t>
        </r>
        <r>
          <rPr>
            <sz val="8"/>
            <color indexed="81"/>
            <rFont val="Tahoma"/>
          </rPr>
          <t xml:space="preserve">
</t>
        </r>
      </text>
    </comment>
  </commentList>
</comments>
</file>

<file path=xl/sharedStrings.xml><?xml version="1.0" encoding="utf-8"?>
<sst xmlns="http://schemas.openxmlformats.org/spreadsheetml/2006/main" count="348" uniqueCount="249">
  <si>
    <t>REDNI
BR.</t>
  </si>
  <si>
    <t>O.T.U.</t>
  </si>
  <si>
    <t>OPIS STAVKE</t>
  </si>
  <si>
    <t>JED.
MJERA</t>
  </si>
  <si>
    <t>KOLIČINA</t>
  </si>
  <si>
    <t>JED.
CIJENA</t>
  </si>
  <si>
    <t>UKUPNO</t>
  </si>
  <si>
    <t>NAPOMENA</t>
  </si>
  <si>
    <t>1. Obračun se vrši prema dimenzijama iz projekta. Iskazane količine u troškovniku proizašle su iz dimenzija prikazanih u nacrtima i prilozima.</t>
  </si>
  <si>
    <t>3. Prije početka radova, izvođač radova je dužan, u suradnji s nadzornim inženjerom, sastaviti popis turističke signalizacije i reklama, kako bi se temeljem istog od vlasnika signalizacije i reklama moglo privremeno zatražiti privremeno uklanjanje ili izmještanjem (o trošku vlasnika) za vrijeme izvođenja radova.</t>
  </si>
  <si>
    <t>4. U zoni zahvata, gdje je projektom naznačeno postojanje instalacija, izvođač radova je obvezan u prisustvu nadzornog inženjera, a po potrebi i predstavnika instalacija, izvršiti probni iskop radi utvrđivanja stvarnog položaja i dubine postojećih instalacija, uključivo i zatrpavanje rova po utvrđivanju položaja istih. Navedeni radovi moraju biti uključeni u jedinične cijene stavaka troškovnika.</t>
  </si>
  <si>
    <t>5. U svim stavkama koje uključuju odvoz viška materijala na deponiju, jedinične cijene moraju uključivati sve troškove deponiranja, uključujući istovar, razastiranje i planiranje. Izvođač radova je dužan u potpunosti osigurati prijevoz na samom gradilištu i na javnim prometnim površinama. Jediničnom je cijenom obuhvaćen i pronalazak deponije (uz odobrenje nadzornog inženjera), projekt uređenja odlagališta sa svim potrebnim suglasnostima kao i samo uređenje deponije.</t>
  </si>
  <si>
    <t>6. Izvođač radova dužan je održavati gradilište za vrijeme izvođenja radova (održavanje zelenila, vertikalne i horizontalne signalizacije, turističke signalizacije, privremene regulacije i svega ostalog što je u funkciji sigurnog odvijanja prometa).</t>
  </si>
  <si>
    <t>1.)</t>
  </si>
  <si>
    <t>PRIPREMNI RADOVI</t>
  </si>
  <si>
    <t>GEODETSKI RADOVI</t>
  </si>
  <si>
    <t>1.1.</t>
  </si>
  <si>
    <t>ISKOLČENJE TRASE I OBJEKATA</t>
  </si>
  <si>
    <t xml:space="preserve">Iskolčenje trase i objekata obuhvaća sva geodetska mjerenja, kojima se podaci iz projekta prenose na teren ili s terena u projekt, osiguranje osi iskolčene trase, profiliranje, obnavljanje i održavanje iskolčenih oznaka na terenu za svo vrijeme građenja, odnosno do predaje radova investitoru. Cijena obuhvaća i izradu elaborata iskolčenja te geodetske snimke izvedenog stanja, a sve u skladu s važećom zakonskom regulativom.    </t>
  </si>
  <si>
    <t>1.1.1.</t>
  </si>
  <si>
    <t>1.1.2.</t>
  </si>
  <si>
    <t>1.1.3.</t>
  </si>
  <si>
    <t>Obnova operativnih poligonskih točaka</t>
  </si>
  <si>
    <t>1.1.4.</t>
  </si>
  <si>
    <t>Izrada geodetske snimke izvedenog stanja</t>
  </si>
  <si>
    <t>ČIŠĆENJE I PREMA TERENA</t>
  </si>
  <si>
    <t>1.2.</t>
  </si>
  <si>
    <t>UKLANJANJE GRMLJA I DRVEĆA</t>
  </si>
  <si>
    <t>Ovaj rad obuhvaća sječenje stabala svih dimenzija, odsijecanje granja, rezanje stabala i debelih grana na dužine pogodne za prijevoz, vađenje korijenja, šiblja, starih panjeva i panjeva novo posiječenih stabala, uključujući utovar i odvoz šiblja, granja, trupaca i panjeva na odlagalište koje odredi nadzorni inženjer. Udubine od izvađenih panjeva na temeljnom tlu treba ispuniti istim materijalom kakav je na okolnom temeljnom tlu te izvesti zbijanje do propisane zbijenosti.</t>
  </si>
  <si>
    <t>m2</t>
  </si>
  <si>
    <r>
      <t xml:space="preserve">Uklanjanje drveća i panjeva uzimajući u obzir debljinu stabla (mjereno na visini 1m od zemlje): </t>
    </r>
    <r>
      <rPr>
        <b/>
        <i/>
        <sz val="10"/>
        <color theme="1"/>
        <rFont val="Calibri"/>
        <family val="2"/>
        <charset val="238"/>
      </rPr>
      <t>ø</t>
    </r>
    <r>
      <rPr>
        <b/>
        <i/>
        <sz val="10"/>
        <color theme="1"/>
        <rFont val="Century Gothic"/>
        <family val="2"/>
        <charset val="238"/>
      </rPr>
      <t>10-ø30cm</t>
    </r>
  </si>
  <si>
    <t>RUŠENJA I UKLANJANJA</t>
  </si>
  <si>
    <t>1.3</t>
  </si>
  <si>
    <t>1.3.1.</t>
  </si>
  <si>
    <t>UKUPNO - PRIPREMNI RADOVI</t>
  </si>
  <si>
    <t>2.)</t>
  </si>
  <si>
    <t>ZEMLJANI RADOVI</t>
  </si>
  <si>
    <t>2.1.</t>
  </si>
  <si>
    <t>SKIDANJE HUMUSA</t>
  </si>
  <si>
    <t>2.1.1.</t>
  </si>
  <si>
    <t>2.2.</t>
  </si>
  <si>
    <t>2.2.1.</t>
  </si>
  <si>
    <t>Iskop materijala "C" kategorije u sraslom stanju</t>
  </si>
  <si>
    <t>2.3.</t>
  </si>
  <si>
    <t>2.3.1.</t>
  </si>
  <si>
    <t>UKUPNO - ZEMLJANI RADOVI</t>
  </si>
  <si>
    <t>3.)</t>
  </si>
  <si>
    <t>3.1.</t>
  </si>
  <si>
    <t>3.1.1.</t>
  </si>
  <si>
    <t>4.)</t>
  </si>
  <si>
    <t>KOLNIČKA KONSTRUKCIJA</t>
  </si>
  <si>
    <t>4.1.</t>
  </si>
  <si>
    <t>NOSIVI SLOJ OD ZRNATOG KAMENOG MATERIJALA</t>
  </si>
  <si>
    <t>4.1.1.</t>
  </si>
  <si>
    <t>Izrada nosivog sloja od drobljene kamene mješavine kontinuiranog granulometrijskog sastava 0/63mm debljine 30cm</t>
  </si>
  <si>
    <t>4.2.</t>
  </si>
  <si>
    <t>4.2.1.</t>
  </si>
  <si>
    <t>UKUPNO - KOLNIČKA KONSTRUKCIJA</t>
  </si>
  <si>
    <t>Iskolčenje građevine</t>
  </si>
  <si>
    <t>1.3.2.</t>
  </si>
  <si>
    <t>Rušenje postojećih betonskih konstrukcija kolnih i pješačkih prilaza</t>
  </si>
  <si>
    <t>1.3.3.</t>
  </si>
  <si>
    <t xml:space="preserve">Rušenje postojećih cestovnih rubnjaka </t>
  </si>
  <si>
    <t>1.3.4.</t>
  </si>
  <si>
    <t>Ovaj rad obuhvaća površinski iskop humusa u debljini sloja od 20 cm i njegovo prebacivanje (utovar, odvoz, istovar, deponiranje i uređenje deponije) na stalno ili privremeno odlagalište prema izboru investitora. Humus se iskopava isključivo strojno, a ručno jedino tamo gdje strojevi ne bi mogli obaviti na zadovoljavajući način. Prilikom iskopa humusa ne smije se dopustiti duže zadržavanje vode na tlu jer bi ga ona prekomjerno razvlažila. Tijekom iskopa mora biti omogućena stalna odvodnja.</t>
  </si>
  <si>
    <t>Površinski iskop humusa u debljini sloja od 20cm</t>
  </si>
  <si>
    <t>HABAJUĆI SLOJEV (AC surf)</t>
  </si>
  <si>
    <t>PODLOŽNI SLOJ PIJESKA ISPOD TRAVNATIH OPLOČNIKA</t>
  </si>
  <si>
    <t>Izrada podloge za postavljanje tipskih betonskih elemenata od drobljene kamene sitneži 0/4mm, debljine 4cm. Jedinična cijena obuhvaća nabavu, prijevoz potrebnog materijala i izradu podloge za polaganje betonskih elemenata te sav rad, opremu i materijal potreban za potpuno dovršenje stavke. Obračun po m2 izvedene podloge.</t>
  </si>
  <si>
    <t>Podložni sloj pijeska debljine 4 cm</t>
  </si>
  <si>
    <t>TRAVNATI OPLOČNICI NA ZELENOJ POVRŠINI</t>
  </si>
  <si>
    <t>UGRADNJA BETONSKIH RUBNJAKA</t>
  </si>
  <si>
    <t>3.2.</t>
  </si>
  <si>
    <t>3.2.1.</t>
  </si>
  <si>
    <t>3.3.</t>
  </si>
  <si>
    <t>3.3.1.</t>
  </si>
  <si>
    <t>3.4.</t>
  </si>
  <si>
    <t>3.4.1.</t>
  </si>
  <si>
    <t>3.5.</t>
  </si>
  <si>
    <t>3.5.1.</t>
  </si>
  <si>
    <t>OSTALI RADOVI</t>
  </si>
  <si>
    <t xml:space="preserve">KRAJOBRAZNO UREĐENJE </t>
  </si>
  <si>
    <t>SADNE JAME (Priprema za sadnju drveća)</t>
  </si>
  <si>
    <t xml:space="preserve">Iskop sadnih jama dimenzija 80x80x80 cm. Rahljenje dna sadne jame, zatrpavanje jame do polovice bez nabijanja. Gnojenje kompostom ili zrelim stajskim gnojem  (50 li. po jami), sadnja listopadnog drveća u bali, formiranje zdjelice i jednokratno zalijevanje. Izvedba potpore od 2 zaštitna kolca 250x6* po sadnici. Gurtna s postavom (2 m/stablo). </t>
  </si>
  <si>
    <t>Komplet izvedeno bez biljnog materijala</t>
  </si>
  <si>
    <t>UKUPNO - OSTALI RADOVI</t>
  </si>
  <si>
    <t>5.)</t>
  </si>
  <si>
    <t>PROMETNA SIGNALIZACIJA</t>
  </si>
  <si>
    <t>5.1.</t>
  </si>
  <si>
    <t>PROMETNI ZNAKOVI(OKOMITA SIGNALIZACIJA)</t>
  </si>
  <si>
    <t xml:space="preserve">Sve postojeće prometne znakove koji zadovoljavaju uvjete iz važećih zakona, pravilnika te normi vezanih uz prometne znakove, a u pogledu retrorefleksije, veličine znakova i sl., te čija je očuvanost na zadovoljavajućoj razini, potrebno je propisno ugraditi na za to predviđeno mjesto prema detaljima iz projekta. Ovaj rad obuhvaća nabavu i postavljanje svih vrsta prometnih znakova u svemu prema projektu prometne opreme ceste. Prometni znakovi svojom vrstom, značenjem, oblikom, bojom, veličinom i načinom postavljanja trebaju biti u skladu s Pravilnikom o prometnim znakovima, signalizaciji i opremi na cestama (N.N. 33/05, 64/05, 155/05 i 14/11), te hrvatskim normama.
</t>
  </si>
  <si>
    <t>Radovi ne mogu započeti bez privremene regulacije prometa za vrijeme izvođenja radova. Izvođač je dužan osigurati Projekte privremene regulacije prometa te pri sastavljanju ponude obići buduće gradilište te ukalkulirati u ponudu prometne znakove privremene regulacije prometa u potrebnom broju, obliku i s tehničkim obilježjima u skladu sa napredovanjem radova i zahtjevima zakonom nadležnih institucija te ishođenje svih potrebnih suglasnosti. Radovi se posebno ne obračunavaju i ne naplaćuju već ih treba uključiti u cijenu horizontalne i vertikalne prometne signalizacije predviđene ovim troškovnikom.</t>
  </si>
  <si>
    <t>Prometni znakovi privremene regulacije prometa su oblika trokuta, kruga ili pravokutnika, a postavljaju na stupove kružna presjeka obojeni crvenom i bijelom bojom (d=25 cm). Rad obuhvaća nabavu, prijevoz, postavljanje i premještanje prometnih znakova sa stupovima i temeljima ili nogarima za K21, a osim postavljanja obvezna je i kontrola zbog eventulanog rušenja ili oštećenja, kao i kontrola napajanja za svjetleće prometne znakove i mobilne semafore. Nakon završetka svih radova znakovi privremene regulacije prometa moraju se ukloniti, a ostaju u vlasništvu izvođača.</t>
  </si>
  <si>
    <t xml:space="preserve">Prometni znakovi pričvršćuju se na stupove koji su izrađeni od Fe cijevi i zaštićeni protiv korozije postupkom vrućeg cinčanja. Pri postavljanju prometni znak treba zakrenuti za 3-5° u odnosu na os prometnice da se izbjegne intenzivna refleksija i smanji kontrast oznaka, znaka i pozadine koja je osvijetljena. Klasa retrorefleksije sukladno Pravilniku. Na isti se stup ne smije postaviti više od dva prometna znaka. Na istom stupu ukoliko je više prometnih znakova klasa retrorefleksije mora biti ona veća (II ili III). Stupovi znakova postavljaju se u betonske temelje minimalne kakvoće betona C 20/25, oblika zarubljene piramide čije su stranice donjeg kvadrata 30 cm i gornjeg 20 cm.
</t>
  </si>
  <si>
    <t>Obračun radova po komadu postavljenog znaka zajedno sa stupom i temeljem:</t>
  </si>
  <si>
    <t>PROMETNI ZNAKOVI OBAVIJESTI</t>
  </si>
  <si>
    <t>Prometni znakovi obavijesti su oblika kruga, kvadrata ili pravokutnika, a postavljaju na stupove kružna presjeka. Rad obuhvaća nabavu, prijevoz i postavljanje prometnoga znaka sa stupovima i temeljima ili nosačima za stup semafora. Obračunava se prema broju postavljenih znakova određenih dimenzija, uključujući stupove, sva oprema i pribor za pričvršćivanje prometnih znakova i temelje s nosivom konstrukcijom.</t>
  </si>
  <si>
    <t>Obračun radova:</t>
  </si>
  <si>
    <t>ZNAK C39 60X60cm</t>
  </si>
  <si>
    <t>DOPUNSKE PLOČE</t>
  </si>
  <si>
    <t xml:space="preserve">Uz znakove opasnosti, znakove izričitih naredbi i znakove obavijesti mogu biti istaknute i dopunske ploče. Dopunske ploče pobliže određuju značenje prometnog znaka. Osnovna. boja dopunske ploče je bijela, a boja natpisa i simbola na dopunskoj ploči je crna. Dopunske ploče postavljaju se zajedno s prometnim znakovima na koje se odnose, i to ispod donjeg ruba prometnog znaka. Širina dopunske ploče postavljene uz znak na cesti ne smije biti veća od dužine one stranice znaka uz koji se dopunska ploča postavlja, odnosno od projekcije krajnjih točaka znaka. Visina dopunske ploče, u pravilu, ne smije iznositi više od polovice njezine dužine.
</t>
  </si>
  <si>
    <t>ZNAK E11, 30 x 60cm</t>
  </si>
  <si>
    <t>OZNAKE NA KOLNIKU</t>
  </si>
  <si>
    <t>Ovaj rad obuhvaća izradu oznaka na kolniku (sav rad djelatnika i strojeva i sav materijal) za reguliranje prometa koje su definirane u Pravilniku o prometnim znakovima, signalizaciji i opremi na cestama (N.N. 33/05, 64/05, 155/05 i 14/11), HR normama i ovim O.T.U.
Oznake na kolniku dijele se na:
- uzdužne oznake na kolniku
- poprečne oznake na kolniku
- ostale oznake na kolniku
Boje i dimenzije oznaka određene su Pravilnikom i pripadajućim normama. U cijenu je potrebno uključiti i tzv "markiranje".</t>
  </si>
  <si>
    <t>OSTALE OZNAKE NA KOLNIKU</t>
  </si>
  <si>
    <t>Za oznake na kolniku mora biti upotrijebljen materijal ili boja koji bitno ne smanjuju hvatljivost kolnika. Oznake na kolniku ne smiju biti više od 0,6 cm iznad razine kolnika, a ako su kao oznake na kolniku upotrijebljene kovinske glave, one ne smiju biti više od 1,5 cm iznad razine kolnika.</t>
  </si>
  <si>
    <t>Oznaka H57 - invalidsko parkiranje - žuta boja</t>
  </si>
  <si>
    <t>Oznaka H61-1 - razdjelna linija na okomitom parkiralištu - bijela boja</t>
  </si>
  <si>
    <t>UKUPNO - PROMETNA SIGNALIZACIJA</t>
  </si>
  <si>
    <t>5.1.1.</t>
  </si>
  <si>
    <t>5.1.1.1.</t>
  </si>
  <si>
    <t>5.1.2.</t>
  </si>
  <si>
    <t>5.2.</t>
  </si>
  <si>
    <t>5.2.1.</t>
  </si>
  <si>
    <t>5.2.1.1.</t>
  </si>
  <si>
    <t>5.2.1.2.</t>
  </si>
  <si>
    <t>DATUM IZRADE:</t>
  </si>
  <si>
    <t>PROJEKT:</t>
  </si>
  <si>
    <t>PDV</t>
  </si>
  <si>
    <t>SVEUKUPNO S PDV-om</t>
  </si>
  <si>
    <t>Projektant:</t>
  </si>
  <si>
    <t>siječanj 2020.</t>
  </si>
  <si>
    <t>GLAVNI PROJEKT</t>
  </si>
  <si>
    <t>178/2019</t>
  </si>
  <si>
    <t>IZRADA POSTELJICE OD ZEMLJANOG MATERIJALA</t>
  </si>
  <si>
    <t>Izrada posteljice od zemljanih materijala</t>
  </si>
  <si>
    <t>kom</t>
  </si>
  <si>
    <t xml:space="preserve">Rušenje postojeće konstrukcije pješačke staze u prosječnoj debljini 30 cm; uključujući sva strojna zasijecanja pri iskopu </t>
  </si>
  <si>
    <t>m'</t>
  </si>
  <si>
    <t>DRVEĆE (sadnice)</t>
  </si>
  <si>
    <t>HRAST LUŽNJAK</t>
  </si>
  <si>
    <t>Drvo (hrast lužnjak)</t>
  </si>
  <si>
    <t>m3</t>
  </si>
  <si>
    <t xml:space="preserve">RUŠENJE POSTOJEĆE KONSTRUKCIJE </t>
  </si>
  <si>
    <t>Ovaj rad obuhvaća rušenje postojećih konstrukcija na predmetnoj lokaciji s utovarom i prijevozom na mjesto oporabe ili zbrinjavanja po izboru investitora.</t>
  </si>
  <si>
    <t>LOKACIJA I ZAŠTITA KOMUNALNIH INSTALACIJA I OSTALIH PRIKLJUČAKA</t>
  </si>
  <si>
    <t>1.4</t>
  </si>
  <si>
    <t>Probni iskopi radi utvrđivanja stvarnog položaja postojećih instalacija uz nadzor predstavnika poduzeća čije su instalacije. Iskope vršiti isključivo ručno.</t>
  </si>
  <si>
    <t>1.4.1.</t>
  </si>
  <si>
    <t>Polaganje vodovodne cijevi u zaštitnu čeličnu cijev, na dubini min. 1,5m od nivelete parkirališta do gornjeg ruba cijevi. U cijenu je uračunata zamjena vodovodnih cijevi u punoj duljini novima te sav materijal (zasip), rad (iskop) i ostali radovi potrebni za potpuno dovršenje stavke.</t>
  </si>
  <si>
    <t>1.4.2.</t>
  </si>
  <si>
    <t xml:space="preserve">Iskopi na trasi koji su potrebni za izvedbu parkirališta i pješačkih površina. Iskop se obavlja prema visinskim kotama iz projekta te propisanim nagibima kosina. Rad uključuje i utovar iskopanog materijala u prijevozna sredstva te prijevoz na deponiju koju održava Izvođač radova. </t>
  </si>
  <si>
    <t>IZRADA NASIPA OD ZEMLJANIH MATERIJALA</t>
  </si>
  <si>
    <t>2.4.</t>
  </si>
  <si>
    <t>Ovaj rad obuhvaća nasipe zemljom koji su predviđeni projektom, a to su: nasipi oko rubnjaka i nasipi  za budući zeleni pojas. Za nasip je moguće koristiti  zemljani materijal dobiveni iskopom. Rad uključuje i istovar materijala iz prijevoznog sredstva.</t>
  </si>
  <si>
    <t>2.4.1.</t>
  </si>
  <si>
    <t>Izrada nasipa od zemljanih materijala</t>
  </si>
  <si>
    <t>2.5.</t>
  </si>
  <si>
    <t>ZAMJENA SLABONOSIVOG TEMELJNOG TLA BOLJIM MATERIJALOM</t>
  </si>
  <si>
    <t>2.5.1.</t>
  </si>
  <si>
    <t>Ugrađena mješavina drobljenog kamena (konst. gran. Sastava 0/63 mm) u zbijenom stanju</t>
  </si>
  <si>
    <t>UREĐENJE TEMELJNOG TLA I POSTELJICE GEOTEKSTILOM</t>
  </si>
  <si>
    <t>2.6.</t>
  </si>
  <si>
    <t xml:space="preserve">Planiranje i poravnanje eventualnih neravnina na temeljnom tlu i nabava, dobava i polaganje geotekstila kvalitete i klasifikacije prema OTU. Geotekstil tip 300g/m². Rad obuhvaća polaganje geotekstila na pripremljeno temeljno tlo s preklapanjem i šivanjem. Preklapanje treba izvesti u smjeru nasipanja materijala. </t>
  </si>
  <si>
    <t>2.6.1.</t>
  </si>
  <si>
    <t>Ugrađeni geotekstil 300 g/m2</t>
  </si>
  <si>
    <t>2.7.</t>
  </si>
  <si>
    <t>HUMUZIRANJE, PLANIRANJE I ZATRAVLJIVANJE POVRŠINA</t>
  </si>
  <si>
    <t>2.7.1.</t>
  </si>
  <si>
    <t>Nabava, dobava, razastiranje i lagano zbijanje humusa debljine do 20 cm</t>
  </si>
  <si>
    <t>2.7.2.</t>
  </si>
  <si>
    <t>Sijanje, grabljenje i zasijanje površina</t>
  </si>
  <si>
    <t>Nabava, dobava i ugradnja rubnjaka od predgotovljenih betonskih elemenata klase C 35/45 u podložni sloj betona klase C 16/20. Postavljanje rubnjaka prema detaljima iz projekta. Stavka obuhvaća izradu podloge, nabavu i dopremu predgotovljenih elemenata i betona, privremeno skladištenje, prijevoz i prijenos, pripremu podloge, rad na ugradnji s obradom spojnica i njegu te sav potreban rad, opremu i materijal. Izvedba, kontola kakvoće i obračun prema OTU 3-04.7.1. Obračun po m' ugrađenih rubnjaka.</t>
  </si>
  <si>
    <t xml:space="preserve">Ugradnja rubnjaka dimenzija 18x24x100 cm </t>
  </si>
  <si>
    <t xml:space="preserve">Ugradnja rubnjaka dimenzija 18x24x30 cm </t>
  </si>
  <si>
    <t>Ugradnja rubnjaka dimenzije 8x20x100 cm</t>
  </si>
  <si>
    <t xml:space="preserve">Dobava,nabava i ugradnja travnih betonskih kocki sa smjesom za zatravnjavanje. Dimenzije kocki su 40x40x8 cm. Ovaj sloj se radi na pravilno izrađenom nosivnom sloju šljunka koji je uključen ovom stavkom. Shema polaganja prema izboru investitora kao i oblik kocki. </t>
  </si>
  <si>
    <t>Ugradnja travnatih opločnika 40x40x8 cm</t>
  </si>
  <si>
    <t>Strojna izrada asfaltnog habajućeg sloja (AC surf),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kontrola kakvoće i obračun prema HRN EN 13108-1 za lako i vrlo lako prometno opterećenje. U cijenu izvedbe habajućeg sloja uključeno je čišćenje podloge te nabava, prijevoz i prskanje bitumenskom emulzijom prije izvedbe samog sloja u količini od 0.30 kg/m².</t>
  </si>
  <si>
    <t>Strojna izrada asfaltnog nosivog  sloja (AC base),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kontrola kakvoće i obračun prema HRN EN 13108-1 za lako prometno opterećenje.</t>
  </si>
  <si>
    <t>Nosivi sloj AC 22 base 50/70 AG6M2 debljine 6 cm na mjestu kolnika parkirališta</t>
  </si>
  <si>
    <t>Habajući sloj AC 11 surf AG4M4 debljine 4 cm na kolnoj površini parkirališta</t>
  </si>
  <si>
    <t>Uklanjanje betonske galanterije za ograničavanje prometa</t>
  </si>
  <si>
    <t>5.1.2.1.</t>
  </si>
  <si>
    <t>3.6.</t>
  </si>
  <si>
    <t>3.6.1.</t>
  </si>
  <si>
    <t>3.6.2.</t>
  </si>
  <si>
    <t>3.6.3.</t>
  </si>
  <si>
    <t>1.2.1.</t>
  </si>
  <si>
    <t>Ovaj rad obuhvaća grubo i fino strojno planiranje te zbijanje glatkim valjcima ili valjcima s kotačima na pneumaticima. Zbijanje posteljice u zamljanim materijalima treba izvršiti tako da se postigne modul stišljivosti Ms≥35MN/m2 mjeren kružnom pločom ø30cm, odnosno stupanj zbijenosti  Sz≥95% prema standardnom Proctorovom postupkom.</t>
  </si>
  <si>
    <t>Valjanje, planiranje i humuziranje zelenih površina na zahvatu: između parkirališta i pješačkih staza, uz rubnjake i sl. prema grafičkim prilozima. Stavka obuhvaća nabavu, dobavu i planiranje humusom u slojevima debljine 20 cm prema projektu i zasijavanje travom (hidrosjetva). Razastrti sloj humusa je potrebno uvaljati laganim valjkom. U slučaju suhog i vrućeg vremena potrebno je vlažiti zasijane površine. Po fino uređenom humusnom sloju sije se trava. Vrsta i mješavina trave odabire se u ovisnosti o ekološkim uvjetima zbog sigurnosti rasta vegetacije. Količina sjemena iznosi oko 5,1-8,0 g/m², a gnojiva oko 80 g/m². Nakon izrade humusnog sloja i travnate vegetacije, površine se moraju njegovati do konačnog rasta, a ako je potrebno pokositi 1-2 puta.</t>
  </si>
  <si>
    <t>Ovaj rad obuhvaća izradu donjeg nosivog sloja od mehanički zbijene drobljene kamene mješavine 0/63 mm na mjestima projektiranog parkirališta. Stavkom je obuhvaćena nabava, doprema i ugradnja (strojno razastiranje, planiranje i zbijanje do traženog modula stišljivosti ili stupnja zbijenosti) na uređenu i preuzetu podlogu. Zahtjev kvalitete za parkiralište (Ms=80MN/m2, Sz≥100%). Izvedba, kontrola kakvoće i obračun prema OTU 5-01.</t>
  </si>
  <si>
    <t>NOSIVI SLOJEVI (AC base)</t>
  </si>
  <si>
    <t>REKAPITULACIJA - IZGRADNJA PARKIRALIŠTA U ULICI NASELJE TRŽNICA na k.č.br. 791/1 u Gradu Donjem Miholjcu</t>
  </si>
  <si>
    <t>Josip Dominković, mag.ing.aedif.</t>
  </si>
  <si>
    <t>Rad uključuje iskop sloja slabog materijala u temeljnom tlu s odvozom na odlagalište te njegovu zamjenu izradom zbijenog nasipnog sloja od drobljenog kamena ukoliko je nosivost temeljnog tla manja od 35MN/m2. Nakon iskopa materijala potrebno je ispitati nosivost temeljnog tla te ako zbijenost ne zadovoljava potrebno je izvršiti zamjenu temeljnog tla u debljini od min 30cm. Stavka uključuje nabavu, dobavu, prijevoz i ugradnju zamjenskog materijala (kamena). Predviđena debljina zamjene je cca. 30cm ili prema zahtjevu nadzornog inženjera. Izvođač radova dužan je osigurati sva potrebna ispitivanja radi uvida u kakvoću izvedene zamjene. Primjenu tog materijala odobrava nadzorni inženjer.</t>
  </si>
  <si>
    <r>
      <t>Nabava i ugradnja sadnice hrasta lužnjaka, Quercus robur L.</t>
    </r>
    <r>
      <rPr>
        <i/>
        <sz val="10"/>
        <color rgb="FFFF0000"/>
        <rFont val="Century Gothic"/>
        <family val="2"/>
        <charset val="238"/>
      </rPr>
      <t xml:space="preserve"> </t>
    </r>
    <r>
      <rPr>
        <i/>
        <sz val="10"/>
        <color theme="1"/>
        <rFont val="Century Gothic"/>
        <family val="2"/>
        <charset val="238"/>
      </rPr>
      <t xml:space="preserve"> Sve sadnice moraju imati jasno definirano uspravno deblo i dobro razvijenu krošnju s minimalno tri primarne grane, korjenov sustav baliran ili kontejniran, minimalno 3x školovane sadnice.</t>
    </r>
  </si>
  <si>
    <t>TROŠKOVNIK JAVNE RASVJETE</t>
  </si>
  <si>
    <t>1.</t>
  </si>
  <si>
    <t xml:space="preserve">PRIKLJUČAK NA MREŽU </t>
  </si>
  <si>
    <t>Spajanje na postojeći stup javne rasvjete</t>
  </si>
  <si>
    <t>paušal</t>
  </si>
  <si>
    <t>kn</t>
  </si>
  <si>
    <t>2.</t>
  </si>
  <si>
    <t>INSTALACIJA JAVNE RASVJETE</t>
  </si>
  <si>
    <t>Iskop rova u zemlji kategorije III, dimenzija (ŠxVxD) 0,4x0,8x200, komplet sa naknadnim zatrpavanjem. Zatrpavanje izvesti s prosijanom zemljom iskopa.</t>
  </si>
  <si>
    <t>Dobava i postavljanje sitnog pijeska (dravca) cijelom dužinom trase. (ŠxVxD) 0,4x0,15x200</t>
  </si>
  <si>
    <t>Dobava, polaganje i spajanje energetskog kabela PP00-A 4x16mm2 za napajanje stupova javne rasvjete. Kabel polagati u iskopani rov na posteljicu usitnjene zemlje od 100mm</t>
  </si>
  <si>
    <t>m</t>
  </si>
  <si>
    <t>Dobava, polaganje i spajanje upravljačkog kabela PP00Y 3x2,5mm2 javne rasvjete.Kabel polagati u iskopani rov na posteljicu usitnjene zemlje od 100mm</t>
  </si>
  <si>
    <t>Dobava i polaganje na 300 mm od nivoa tla PVC upozoravajuće trake za pisutnost NN kabela u zemlji</t>
  </si>
  <si>
    <t>Dobava i polaganje na 500 mm od nivoa tla mehaničke zaštite NN kabela u zemlji</t>
  </si>
  <si>
    <t>Dobava i polaganje u iskopani rov pocinčane čelične trake Fe/Zn 25x4 mm</t>
  </si>
  <si>
    <t>Spajanje trake Fe/Zn 25x4mm na temeljni vijak rasvjetnog stupa</t>
  </si>
  <si>
    <t>Spajanje Fe/Zn u zemlji križnim komadima HRN B.4.936 u limenoj kutiji naknadno zalivenoj bitumenom</t>
  </si>
  <si>
    <t>Snimanje kompletne trase prije zatrpavanja rovova i unošenje u katastar vodova, te potvrđen od katastra predočen na tehničkom pregledu (stupova kom 7, duljina trase 200m)</t>
  </si>
  <si>
    <t>Isporuka i montaža u iskopani rov zaštitne cijevi tipa PEHD Fi110. Stavka uključuje i provlačenje potrebnih kabela unutar zaštitne cijevi.</t>
  </si>
  <si>
    <t>Isporuka, montaža na temeljne vijke preko temeljne ploče, stupa svjetiljke tipa kao: Antares  P 8m, FI60, visine 8 m. U tijelu stupa ugraditi automatski osigurač C6/1 za svaku svjetiljku i prolazne stezaljke, te kabeli PP00Y 5x1,5 mm2 od osigurača do svjetiljaka. U stavku treba uključiti i samonivelirajuću masu za niveliranje stupa prilikom postavljanja na betonski temelj s radom i materijalom.</t>
  </si>
  <si>
    <t>kompl.</t>
  </si>
  <si>
    <t>Dobava i montaža LED svjetiljke na pripremljeni stup. Boja svjetlosti maksimalno 3000 K, uzvrat boje minimalno 80, faktor snage fi veći ili jednak 0,95, svjetlotehničke efikasnosti minimalno 114 lm/W, efektivni svjetlosni tok minimalno  7224 lm. Tip svjetiljke kao:
Philips ClearWay gen2 BGP307 LED84-4S/830 I DM DDF2 SRG10 ili jednakovrijedno______________________</t>
  </si>
  <si>
    <t>Ispisivanje broja stupa i znaka upozorenja odgovarajućom bojom pomoću šablona, na cinčani stup</t>
  </si>
  <si>
    <t>Projekt izvedenog stanja</t>
  </si>
  <si>
    <t>Ispitivanje kompletne instalacije:
- funkcionalno ispitivanje
- mjerenje otpora izolacije položenih kablova
- mjerenje otpora uzemljenja
- mjerenje funkcionalnosti zaštite od previsokog indiregtnog napona dodira
- mjerenje jakosti instalirane rasvjete, i predočenje protokola i ispitivanju</t>
  </si>
  <si>
    <t>Nepredviđeni radovi na zahtjev investitora i uz odobrenje projektanta i nadzornog inženjera, uz predočenje količina u građevinskoj knjizi. 10% na 78.130,00kn</t>
  </si>
  <si>
    <t>max.10%</t>
  </si>
  <si>
    <t>REKAPITULACIJA</t>
  </si>
  <si>
    <t>PRIKLJUČAK NA MREŽU</t>
  </si>
  <si>
    <t>SVEUKUPNO</t>
  </si>
  <si>
    <t>U CIJENE NIJE UKLJUČEN PDV!</t>
  </si>
  <si>
    <t>Z.O.P.:</t>
  </si>
  <si>
    <t>OZNAKA PROJEKTA:</t>
  </si>
  <si>
    <t>GLP - 178/2019</t>
  </si>
  <si>
    <t xml:space="preserve">GRAĐEVINSKI RADOVI </t>
  </si>
  <si>
    <t xml:space="preserve">ELEKTROTEHNIČKI RADOVI </t>
  </si>
  <si>
    <t>Glavni projektant:</t>
  </si>
  <si>
    <t>2.8.</t>
  </si>
  <si>
    <t>ISKOP TEMELJA JAVNE RASVJETE</t>
  </si>
  <si>
    <t>2.8.1.</t>
  </si>
  <si>
    <t>Iskop temelja za stupove javne rasvjete</t>
  </si>
  <si>
    <t>4.3.</t>
  </si>
  <si>
    <t>OPLATA ZA TEMELJE JAVNE RASVJETE</t>
  </si>
  <si>
    <t>Izrada, postavljanje, skidanje i čišćenje četverostrane oplate temeljnih stopa za rasvjetne stupove</t>
  </si>
  <si>
    <t>4.3.1.</t>
  </si>
  <si>
    <t xml:space="preserve">Oplata   </t>
  </si>
  <si>
    <t>ARMATURA ZA TEMELJE JAVNE RASVJETE</t>
  </si>
  <si>
    <t>4.4.</t>
  </si>
  <si>
    <t>kg</t>
  </si>
  <si>
    <t>4.4.1.</t>
  </si>
  <si>
    <t>4.5.</t>
  </si>
  <si>
    <t>BETON ZA TEMELJE JAVNE RASVJETE</t>
  </si>
  <si>
    <t>Nabava, obrada (sječenje i savijanje te krojenje, rezanje rupa), doprema na gradilište, postava i povezivanje armature za temelje javne rasvjete, čelik B500 B.
130 kg/m3 armature.</t>
  </si>
  <si>
    <t xml:space="preserve">Nabava i ugradnja betona za temelje javne rasvjete stope dimenzije 0,9x0,9x1,0 m betonom C25/30. </t>
  </si>
  <si>
    <t>4.5.1.</t>
  </si>
  <si>
    <t>Beton C25/30 (7 stupova)</t>
  </si>
  <si>
    <r>
      <t xml:space="preserve">Armatura, čelik B500 B, šipke </t>
    </r>
    <r>
      <rPr>
        <b/>
        <sz val="10"/>
        <color theme="1"/>
        <rFont val="Century Gothic"/>
        <family val="2"/>
        <charset val="238"/>
      </rPr>
      <t>Ø</t>
    </r>
    <r>
      <rPr>
        <b/>
        <i/>
        <sz val="10"/>
        <color theme="1"/>
        <rFont val="Century Gothic"/>
        <family val="2"/>
        <charset val="238"/>
      </rPr>
      <t xml:space="preserve"> 8 mm(7 stupova)</t>
    </r>
  </si>
  <si>
    <t>2. Izvođač radova je dužan pri sastavljanju ponude obići buduće gradilište te za jedinične mjere ponuditi cijene koje obuhvaćaju potpun i konačan opis rada.</t>
  </si>
  <si>
    <t>Izrada elaborata iskolčenja</t>
  </si>
  <si>
    <t>ŠIROKI ISKOP MATERIJALA "C" KATEGORIJE</t>
  </si>
  <si>
    <t>Iskop pojedinačnih temelja veličine 0,9x0,9x1,0 m za temelje predgotovljenih rasvjetnih stupova u materijalu "C" kategorije. Stavka obuhvaća iskop, utovar i odvoz zemlje na deponiju koju održava Izvođač radova.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</si>
</sst>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0.00\ _k_n"/>
    <numFmt numFmtId="166" formatCode="0#"/>
  </numFmts>
  <fonts count="34" x14ac:knownFonts="1">
    <font>
      <sz val="11"/>
      <color theme="1"/>
      <name val="Calibri"/>
      <family val="2"/>
      <scheme val="minor"/>
    </font>
    <font>
      <sz val="10"/>
      <color theme="1"/>
      <name val="Century Gothic"/>
      <family val="2"/>
      <charset val="238"/>
    </font>
    <font>
      <b/>
      <i/>
      <sz val="11"/>
      <color theme="1"/>
      <name val="Century Gothic"/>
      <family val="2"/>
      <charset val="238"/>
    </font>
    <font>
      <i/>
      <sz val="10"/>
      <color theme="1"/>
      <name val="Century Gothic"/>
      <family val="2"/>
      <charset val="238"/>
    </font>
    <font>
      <b/>
      <i/>
      <sz val="10"/>
      <color theme="1"/>
      <name val="Century Gothic"/>
      <family val="2"/>
      <charset val="238"/>
    </font>
    <font>
      <b/>
      <i/>
      <sz val="10"/>
      <color theme="1"/>
      <name val="Calibri"/>
      <family val="2"/>
      <charset val="238"/>
    </font>
    <font>
      <b/>
      <i/>
      <sz val="10"/>
      <color rgb="FF00B050"/>
      <name val="Century Gothic"/>
      <family val="2"/>
      <charset val="238"/>
    </font>
    <font>
      <b/>
      <i/>
      <sz val="10"/>
      <color rgb="FFFF0000"/>
      <name val="Century Gothic"/>
      <family val="2"/>
      <charset val="238"/>
    </font>
    <font>
      <i/>
      <sz val="10"/>
      <name val="Century Gothic"/>
      <family val="2"/>
      <charset val="238"/>
    </font>
    <font>
      <b/>
      <i/>
      <sz val="10"/>
      <name val="Century Gothic"/>
      <family val="2"/>
      <charset val="238"/>
    </font>
    <font>
      <i/>
      <sz val="10"/>
      <color rgb="FFFF0000"/>
      <name val="Century Gothic"/>
      <family val="2"/>
      <charset val="238"/>
    </font>
    <font>
      <sz val="10"/>
      <name val="Century Gothic"/>
      <family val="2"/>
      <charset val="238"/>
    </font>
    <font>
      <sz val="10"/>
      <color indexed="10"/>
      <name val="Times New Roman"/>
      <family val="1"/>
      <charset val="238"/>
    </font>
    <font>
      <b/>
      <sz val="12"/>
      <name val="Times New Roman"/>
      <family val="1"/>
      <charset val="238"/>
    </font>
    <font>
      <b/>
      <sz val="10"/>
      <name val="Times New Roman"/>
      <family val="1"/>
      <charset val="238"/>
    </font>
    <font>
      <sz val="10"/>
      <name val="Times New Roman"/>
      <family val="1"/>
      <charset val="238"/>
    </font>
    <font>
      <sz val="10"/>
      <color indexed="8"/>
      <name val="Times New Roman"/>
      <family val="1"/>
      <charset val="238"/>
    </font>
    <font>
      <sz val="10"/>
      <color rgb="FFFF0000"/>
      <name val="Times New Roman"/>
      <family val="1"/>
      <charset val="238"/>
    </font>
    <font>
      <b/>
      <sz val="10"/>
      <color indexed="10"/>
      <name val="Times New Roman"/>
      <family val="1"/>
      <charset val="238"/>
    </font>
    <font>
      <sz val="10"/>
      <color indexed="8"/>
      <name val="Times New Roman"/>
      <family val="1"/>
    </font>
    <font>
      <sz val="10"/>
      <name val="Times New Roman"/>
      <family val="1"/>
    </font>
    <font>
      <sz val="10"/>
      <color rgb="FFFF0000"/>
      <name val="Times New Roman"/>
      <family val="1"/>
    </font>
    <font>
      <b/>
      <sz val="10"/>
      <color indexed="8"/>
      <name val="Times New Roman"/>
      <family val="1"/>
      <charset val="238"/>
    </font>
    <font>
      <b/>
      <sz val="10"/>
      <color rgb="FFFF0000"/>
      <name val="Times New Roman"/>
      <family val="1"/>
      <charset val="238"/>
    </font>
    <font>
      <b/>
      <sz val="12"/>
      <color rgb="FFFF0000"/>
      <name val="Times New Roman"/>
      <family val="1"/>
      <charset val="238"/>
    </font>
    <font>
      <sz val="12"/>
      <color rgb="FFFF0000"/>
      <name val="Times New Roman"/>
      <family val="1"/>
      <charset val="238"/>
    </font>
    <font>
      <b/>
      <sz val="14"/>
      <name val="Times New Roman"/>
      <family val="1"/>
      <charset val="238"/>
    </font>
    <font>
      <b/>
      <sz val="12"/>
      <color indexed="8"/>
      <name val="Times New Roman"/>
      <family val="1"/>
      <charset val="238"/>
    </font>
    <font>
      <sz val="12"/>
      <color indexed="8"/>
      <name val="Times New Roman"/>
      <family val="1"/>
      <charset val="238"/>
    </font>
    <font>
      <sz val="12"/>
      <name val="Times New Roman"/>
      <family val="1"/>
      <charset val="238"/>
    </font>
    <font>
      <b/>
      <sz val="8"/>
      <color indexed="81"/>
      <name val="Tahoma"/>
    </font>
    <font>
      <sz val="8"/>
      <color indexed="81"/>
      <name val="Tahoma"/>
    </font>
    <font>
      <b/>
      <sz val="10"/>
      <color theme="1"/>
      <name val="Century Gothic"/>
      <family val="2"/>
      <charset val="238"/>
    </font>
    <font>
      <sz val="11"/>
      <color theme="1"/>
      <name val="Century Gothic"/>
      <family val="2"/>
    </font>
  </fonts>
  <fills count="6">
    <fill>
      <patternFill patternType="none"/>
    </fill>
    <fill>
      <patternFill patternType="gray125"/>
    </fill>
    <fill>
      <patternFill patternType="solid">
        <fgColor rgb="FFEEECE1"/>
        <bgColor indexed="64"/>
      </patternFill>
    </fill>
    <fill>
      <patternFill patternType="solid">
        <fgColor theme="5" tint="0.79998168889431442"/>
        <bgColor indexed="64"/>
      </patternFill>
    </fill>
    <fill>
      <patternFill patternType="solid">
        <fgColor rgb="FFFF7C80"/>
        <bgColor indexed="64"/>
      </patternFill>
    </fill>
    <fill>
      <patternFill patternType="solid">
        <fgColor indexed="34"/>
        <bgColor indexed="64"/>
      </patternFill>
    </fill>
  </fills>
  <borders count="1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207">
    <xf numFmtId="0" fontId="0" fillId="0" borderId="0" xfId="0"/>
    <xf numFmtId="0" fontId="1"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3" fillId="0" borderId="0" xfId="0" applyFont="1" applyAlignment="1">
      <alignment horizontal="center" vertical="center"/>
    </xf>
    <xf numFmtId="0" fontId="4" fillId="2" borderId="4" xfId="0" applyFont="1" applyFill="1" applyBorder="1" applyAlignment="1">
      <alignment horizontal="righ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0" xfId="0" applyFont="1" applyAlignment="1">
      <alignment vertical="center"/>
    </xf>
    <xf numFmtId="0" fontId="1" fillId="0" borderId="7" xfId="0" applyFont="1" applyBorder="1"/>
    <xf numFmtId="0" fontId="1" fillId="0" borderId="0" xfId="0" applyFont="1" applyAlignment="1">
      <alignment horizontal="right"/>
    </xf>
    <xf numFmtId="0" fontId="4" fillId="0" borderId="7" xfId="0" applyFont="1" applyBorder="1" applyAlignment="1">
      <alignment horizontal="right"/>
    </xf>
    <xf numFmtId="0" fontId="4" fillId="0" borderId="7" xfId="0" applyFont="1" applyBorder="1"/>
    <xf numFmtId="0" fontId="4" fillId="0" borderId="7" xfId="0" applyFont="1" applyBorder="1" applyAlignment="1">
      <alignment horizontal="left"/>
    </xf>
    <xf numFmtId="0" fontId="4" fillId="0" borderId="0" xfId="0" applyFont="1" applyAlignment="1">
      <alignment horizontal="right" vertical="center"/>
    </xf>
    <xf numFmtId="0" fontId="4" fillId="0" borderId="7" xfId="0" applyFont="1" applyBorder="1" applyAlignment="1">
      <alignment horizontal="justify" wrapText="1"/>
    </xf>
    <xf numFmtId="0" fontId="4" fillId="0" borderId="7" xfId="0" applyFont="1" applyBorder="1" applyAlignment="1">
      <alignment wrapText="1"/>
    </xf>
    <xf numFmtId="164" fontId="4" fillId="2" borderId="6" xfId="0" applyNumberFormat="1" applyFont="1" applyFill="1" applyBorder="1" applyAlignment="1">
      <alignment horizontal="right" vertical="center"/>
    </xf>
    <xf numFmtId="0" fontId="4" fillId="0" borderId="0" xfId="0" applyFont="1" applyAlignment="1">
      <alignment horizontal="left"/>
    </xf>
    <xf numFmtId="0" fontId="4" fillId="0" borderId="7" xfId="0" applyFont="1" applyBorder="1" applyAlignment="1">
      <alignment horizontal="justify" vertical="justify" wrapText="1"/>
    </xf>
    <xf numFmtId="0" fontId="4" fillId="0" borderId="0" xfId="0" applyFont="1" applyBorder="1" applyAlignment="1">
      <alignment horizontal="right"/>
    </xf>
    <xf numFmtId="0" fontId="4" fillId="0" borderId="0" xfId="0" applyFont="1" applyBorder="1" applyAlignment="1">
      <alignment wrapText="1"/>
    </xf>
    <xf numFmtId="0" fontId="1" fillId="0" borderId="0" xfId="0" applyFont="1" applyBorder="1"/>
    <xf numFmtId="0" fontId="4" fillId="0" borderId="0" xfId="0" applyFont="1" applyBorder="1" applyAlignment="1">
      <alignment horizontal="left"/>
    </xf>
    <xf numFmtId="4" fontId="4" fillId="0" borderId="0" xfId="0" applyNumberFormat="1" applyFont="1" applyBorder="1" applyAlignment="1">
      <alignment horizontal="right"/>
    </xf>
    <xf numFmtId="164" fontId="4" fillId="0" borderId="0" xfId="0" applyNumberFormat="1" applyFont="1" applyBorder="1" applyAlignment="1">
      <alignment horizontal="right"/>
    </xf>
    <xf numFmtId="0" fontId="4" fillId="0" borderId="0" xfId="0" applyFont="1" applyBorder="1" applyAlignment="1">
      <alignment horizontal="justify" vertical="justify" wrapText="1"/>
    </xf>
    <xf numFmtId="0" fontId="4" fillId="0" borderId="0" xfId="0" applyFont="1" applyAlignment="1">
      <alignment horizontal="justify" vertical="justify" wrapText="1"/>
    </xf>
    <xf numFmtId="0" fontId="4" fillId="2" borderId="9" xfId="0" applyFont="1" applyFill="1" applyBorder="1" applyAlignment="1">
      <alignment horizontal="lef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right" vertical="center"/>
    </xf>
    <xf numFmtId="0" fontId="4" fillId="2" borderId="2" xfId="0" applyFont="1" applyFill="1" applyBorder="1" applyAlignment="1">
      <alignment horizontal="center" vertical="center"/>
    </xf>
    <xf numFmtId="164" fontId="4" fillId="2" borderId="3" xfId="0" applyNumberFormat="1" applyFont="1" applyFill="1" applyBorder="1" applyAlignment="1">
      <alignment horizontal="right" vertical="center"/>
    </xf>
    <xf numFmtId="0" fontId="4" fillId="3" borderId="1" xfId="0" applyFont="1" applyFill="1" applyBorder="1" applyAlignment="1">
      <alignment horizontal="right" vertical="center"/>
    </xf>
    <xf numFmtId="9"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164" fontId="4" fillId="3" borderId="3" xfId="0" applyNumberFormat="1" applyFont="1" applyFill="1" applyBorder="1" applyAlignment="1">
      <alignment horizontal="right" vertical="center"/>
    </xf>
    <xf numFmtId="0" fontId="4" fillId="4" borderId="1" xfId="0" applyFont="1" applyFill="1" applyBorder="1" applyAlignment="1">
      <alignment horizontal="right" vertical="center"/>
    </xf>
    <xf numFmtId="9" fontId="4" fillId="4" borderId="2" xfId="0" applyNumberFormat="1" applyFont="1" applyFill="1" applyBorder="1" applyAlignment="1">
      <alignment horizontal="center" vertical="center"/>
    </xf>
    <xf numFmtId="0" fontId="4" fillId="4" borderId="2" xfId="0" applyFont="1" applyFill="1" applyBorder="1" applyAlignment="1">
      <alignment horizontal="center" vertical="center"/>
    </xf>
    <xf numFmtId="164" fontId="4" fillId="4" borderId="3" xfId="0" applyNumberFormat="1" applyFont="1" applyFill="1" applyBorder="1" applyAlignment="1">
      <alignment horizontal="right" vertical="center"/>
    </xf>
    <xf numFmtId="0" fontId="4" fillId="0" borderId="7" xfId="0" applyFont="1" applyBorder="1" applyAlignment="1">
      <alignment horizontal="justify"/>
    </xf>
    <xf numFmtId="0" fontId="4" fillId="0" borderId="7" xfId="0" applyFont="1" applyBorder="1" applyAlignment="1">
      <alignment horizontal="justify" vertical="top" wrapText="1"/>
    </xf>
    <xf numFmtId="0" fontId="4" fillId="0" borderId="0" xfId="0" applyFont="1" applyAlignment="1">
      <alignment vertical="center" wrapText="1"/>
    </xf>
    <xf numFmtId="0" fontId="4" fillId="0" borderId="0" xfId="0" applyFont="1" applyBorder="1" applyAlignment="1">
      <alignment horizontal="justify"/>
    </xf>
    <xf numFmtId="2" fontId="6" fillId="0" borderId="0" xfId="0" applyNumberFormat="1" applyFont="1" applyBorder="1" applyAlignment="1">
      <alignment horizontal="left"/>
    </xf>
    <xf numFmtId="0" fontId="4" fillId="0" borderId="7" xfId="0" applyFont="1" applyBorder="1" applyAlignment="1">
      <alignment horizontal="right" vertical="justify" wrapText="1"/>
    </xf>
    <xf numFmtId="2" fontId="7" fillId="0" borderId="0" xfId="0" applyNumberFormat="1" applyFont="1" applyBorder="1"/>
    <xf numFmtId="0" fontId="3" fillId="0" borderId="0" xfId="0" applyFont="1" applyAlignment="1">
      <alignment horizontal="justify" vertical="top"/>
    </xf>
    <xf numFmtId="0" fontId="4" fillId="0" borderId="7" xfId="0" applyFont="1" applyBorder="1" applyAlignment="1">
      <alignment vertical="center" wrapText="1"/>
    </xf>
    <xf numFmtId="49" fontId="4" fillId="0" borderId="7" xfId="0" applyNumberFormat="1" applyFont="1" applyBorder="1" applyAlignment="1">
      <alignment horizontal="right" vertical="center"/>
    </xf>
    <xf numFmtId="0" fontId="8" fillId="0" borderId="0" xfId="0" applyFont="1" applyAlignment="1">
      <alignment horizontal="justify" vertical="top"/>
    </xf>
    <xf numFmtId="0" fontId="6" fillId="0" borderId="0" xfId="0" applyFont="1" applyBorder="1" applyAlignment="1">
      <alignment horizontal="left"/>
    </xf>
    <xf numFmtId="0" fontId="3" fillId="0" borderId="0" xfId="0" applyFont="1" applyAlignment="1">
      <alignment horizontal="justify" vertical="top" wrapText="1"/>
    </xf>
    <xf numFmtId="49" fontId="4" fillId="0" borderId="7" xfId="0" applyNumberFormat="1" applyFont="1" applyBorder="1" applyAlignment="1">
      <alignment horizontal="left"/>
    </xf>
    <xf numFmtId="49" fontId="4" fillId="0" borderId="0" xfId="0" applyNumberFormat="1" applyFont="1" applyBorder="1" applyAlignment="1">
      <alignment horizontal="left"/>
    </xf>
    <xf numFmtId="49" fontId="4" fillId="0" borderId="0" xfId="0" applyNumberFormat="1" applyFont="1" applyBorder="1" applyAlignment="1">
      <alignment horizontal="right" vertical="center"/>
    </xf>
    <xf numFmtId="49" fontId="4" fillId="0" borderId="7" xfId="0" applyNumberFormat="1" applyFont="1" applyBorder="1" applyAlignment="1">
      <alignment horizontal="left" wrapText="1"/>
    </xf>
    <xf numFmtId="49" fontId="4" fillId="0" borderId="0" xfId="0" applyNumberFormat="1" applyFont="1" applyBorder="1" applyAlignment="1">
      <alignment horizontal="left" wrapText="1"/>
    </xf>
    <xf numFmtId="0" fontId="7" fillId="0" borderId="0" xfId="0" applyFont="1" applyBorder="1" applyAlignment="1">
      <alignment horizontal="left"/>
    </xf>
    <xf numFmtId="0" fontId="8" fillId="0" borderId="0" xfId="0" applyFont="1" applyAlignment="1">
      <alignment horizontal="justify" vertical="top" wrapText="1"/>
    </xf>
    <xf numFmtId="164" fontId="1" fillId="0" borderId="0" xfId="0" applyNumberFormat="1" applyFont="1"/>
    <xf numFmtId="164" fontId="4" fillId="2" borderId="6" xfId="0" applyNumberFormat="1" applyFont="1" applyFill="1" applyBorder="1" applyAlignment="1">
      <alignment horizontal="left" vertical="center"/>
    </xf>
    <xf numFmtId="0" fontId="4" fillId="2" borderId="5" xfId="0" applyFont="1" applyFill="1" applyBorder="1" applyAlignment="1">
      <alignment horizontal="left" vertical="center"/>
    </xf>
    <xf numFmtId="0" fontId="3" fillId="0" borderId="0" xfId="0" applyFont="1" applyAlignment="1">
      <alignment horizontal="justify" vertical="justify" wrapText="1"/>
    </xf>
    <xf numFmtId="2" fontId="9" fillId="0" borderId="7" xfId="0" applyNumberFormat="1" applyFont="1" applyBorder="1" applyAlignment="1">
      <alignment horizontal="left"/>
    </xf>
    <xf numFmtId="165" fontId="9" fillId="0" borderId="7" xfId="0" applyNumberFormat="1" applyFont="1" applyBorder="1" applyAlignment="1">
      <alignment horizontal="left"/>
    </xf>
    <xf numFmtId="0" fontId="4" fillId="0" borderId="7" xfId="0" applyFont="1" applyBorder="1" applyAlignment="1">
      <alignment horizontal="left" vertical="center" wrapText="1"/>
    </xf>
    <xf numFmtId="0" fontId="11" fillId="0" borderId="0" xfId="0" applyFont="1"/>
    <xf numFmtId="2" fontId="9" fillId="0" borderId="0" xfId="0" applyNumberFormat="1" applyFont="1" applyBorder="1" applyAlignment="1">
      <alignment horizontal="left"/>
    </xf>
    <xf numFmtId="165" fontId="9" fillId="0" borderId="0" xfId="0" applyNumberFormat="1" applyFont="1" applyBorder="1" applyAlignment="1">
      <alignment horizontal="left"/>
    </xf>
    <xf numFmtId="0" fontId="3" fillId="0" borderId="0" xfId="0" applyFont="1" applyBorder="1" applyAlignment="1">
      <alignment wrapText="1"/>
    </xf>
    <xf numFmtId="3" fontId="12" fillId="0" borderId="0" xfId="0" applyNumberFormat="1" applyFont="1" applyAlignment="1" applyProtection="1">
      <alignment horizontal="right" vertical="top"/>
      <protection locked="0"/>
    </xf>
    <xf numFmtId="166" fontId="12" fillId="0" borderId="0" xfId="0" applyNumberFormat="1" applyFont="1" applyAlignment="1" applyProtection="1">
      <alignment horizontal="left" vertical="top"/>
      <protection locked="0"/>
    </xf>
    <xf numFmtId="4" fontId="12" fillId="0" borderId="0" xfId="0" applyNumberFormat="1" applyFont="1" applyAlignment="1" applyProtection="1">
      <alignment horizontal="right"/>
      <protection locked="0"/>
    </xf>
    <xf numFmtId="0" fontId="12" fillId="0" borderId="0" xfId="0" applyFont="1" applyProtection="1">
      <protection locked="0"/>
    </xf>
    <xf numFmtId="0" fontId="13" fillId="0" borderId="0" xfId="0" applyFont="1" applyAlignment="1" applyProtection="1">
      <alignment horizontal="center"/>
      <protection locked="0"/>
    </xf>
    <xf numFmtId="0" fontId="12" fillId="0" borderId="0" xfId="0" applyFont="1" applyAlignment="1" applyProtection="1">
      <alignment horizontal="justify" vertical="top" wrapText="1"/>
      <protection locked="0"/>
    </xf>
    <xf numFmtId="0" fontId="12" fillId="0" borderId="0" xfId="0" applyFont="1" applyAlignment="1" applyProtection="1">
      <alignment wrapText="1"/>
      <protection locked="0"/>
    </xf>
    <xf numFmtId="0" fontId="12" fillId="0" borderId="0" xfId="0" applyFont="1" applyAlignment="1" applyProtection="1">
      <alignment horizontal="left" wrapText="1"/>
      <protection locked="0"/>
    </xf>
    <xf numFmtId="0" fontId="12" fillId="0" borderId="0" xfId="0" applyFont="1" applyAlignment="1" applyProtection="1">
      <alignment horizontal="center"/>
      <protection locked="0"/>
    </xf>
    <xf numFmtId="3" fontId="14" fillId="5" borderId="0" xfId="0" applyNumberFormat="1" applyFont="1" applyFill="1" applyAlignment="1" applyProtection="1">
      <alignment horizontal="left" vertical="top"/>
      <protection locked="0"/>
    </xf>
    <xf numFmtId="166" fontId="14" fillId="5" borderId="0" xfId="0" applyNumberFormat="1" applyFont="1" applyFill="1" applyAlignment="1" applyProtection="1">
      <alignment horizontal="left" vertical="top"/>
      <protection locked="0"/>
    </xf>
    <xf numFmtId="0" fontId="14" fillId="5" borderId="0" xfId="0" applyFont="1" applyFill="1" applyAlignment="1" applyProtection="1">
      <alignment horizontal="justify" vertical="top"/>
      <protection locked="0"/>
    </xf>
    <xf numFmtId="0" fontId="14" fillId="5" borderId="0" xfId="0" applyFont="1" applyFill="1" applyProtection="1">
      <protection locked="0"/>
    </xf>
    <xf numFmtId="0" fontId="15" fillId="0" borderId="0" xfId="0" applyFont="1" applyAlignment="1" applyProtection="1">
      <alignment horizontal="left"/>
      <protection locked="0"/>
    </xf>
    <xf numFmtId="0" fontId="15" fillId="0" borderId="0" xfId="0" applyFont="1" applyAlignment="1" applyProtection="1">
      <alignment horizontal="center"/>
      <protection locked="0"/>
    </xf>
    <xf numFmtId="4" fontId="15" fillId="0" borderId="0" xfId="0" applyNumberFormat="1" applyFont="1" applyAlignment="1" applyProtection="1">
      <alignment horizontal="right"/>
      <protection locked="0"/>
    </xf>
    <xf numFmtId="0" fontId="15" fillId="0" borderId="0" xfId="0" applyFont="1" applyProtection="1">
      <protection locked="0"/>
    </xf>
    <xf numFmtId="3" fontId="12" fillId="0" borderId="0" xfId="0" applyNumberFormat="1" applyFont="1" applyAlignment="1" applyProtection="1">
      <alignment horizontal="center" vertical="top"/>
      <protection locked="0"/>
    </xf>
    <xf numFmtId="166" fontId="12" fillId="0" borderId="0" xfId="0" applyNumberFormat="1" applyFont="1" applyAlignment="1" applyProtection="1">
      <alignment horizontal="center" vertical="top"/>
      <protection locked="0"/>
    </xf>
    <xf numFmtId="0" fontId="12" fillId="0" borderId="0" xfId="0" applyFont="1" applyAlignment="1" applyProtection="1">
      <alignment horizontal="center" vertical="top" wrapText="1"/>
      <protection locked="0"/>
    </xf>
    <xf numFmtId="0" fontId="12" fillId="0" borderId="0" xfId="0" applyFont="1" applyAlignment="1" applyProtection="1">
      <alignment horizontal="center" wrapText="1"/>
      <protection locked="0"/>
    </xf>
    <xf numFmtId="3" fontId="15" fillId="0" borderId="0" xfId="0" applyNumberFormat="1" applyFont="1" applyAlignment="1" applyProtection="1">
      <alignment horizontal="right" vertical="top"/>
      <protection locked="0"/>
    </xf>
    <xf numFmtId="166" fontId="15" fillId="0" borderId="0" xfId="0" applyNumberFormat="1" applyFont="1" applyAlignment="1" applyProtection="1">
      <alignment horizontal="left" vertical="top"/>
      <protection locked="0"/>
    </xf>
    <xf numFmtId="166" fontId="15" fillId="0" borderId="0" xfId="0" applyNumberFormat="1" applyFont="1" applyAlignment="1" applyProtection="1">
      <alignment horizontal="center" vertical="top"/>
      <protection locked="0"/>
    </xf>
    <xf numFmtId="0" fontId="15" fillId="0" borderId="0" xfId="0" applyFont="1" applyAlignment="1">
      <alignment horizontal="justify" vertical="top" wrapText="1"/>
    </xf>
    <xf numFmtId="0" fontId="15" fillId="0" borderId="0" xfId="0" applyFont="1" applyAlignment="1">
      <alignment wrapText="1"/>
    </xf>
    <xf numFmtId="0" fontId="15" fillId="0" borderId="0" xfId="0" applyFont="1" applyAlignment="1">
      <alignment horizontal="center"/>
    </xf>
    <xf numFmtId="4" fontId="15" fillId="0" borderId="0" xfId="0" applyNumberFormat="1" applyFont="1" applyAlignment="1" applyProtection="1">
      <alignment horizontal="center"/>
      <protection locked="0"/>
    </xf>
    <xf numFmtId="4" fontId="16" fillId="0" borderId="0" xfId="0" applyNumberFormat="1" applyFont="1" applyAlignment="1" applyProtection="1">
      <alignment horizontal="center"/>
      <protection locked="0"/>
    </xf>
    <xf numFmtId="3" fontId="16" fillId="0" borderId="0" xfId="0" applyNumberFormat="1" applyFont="1" applyAlignment="1" applyProtection="1">
      <alignment horizontal="right" vertical="top"/>
      <protection locked="0"/>
    </xf>
    <xf numFmtId="166" fontId="16" fillId="0" borderId="0" xfId="0" applyNumberFormat="1" applyFont="1" applyAlignment="1" applyProtection="1">
      <alignment horizontal="left" vertical="top"/>
      <protection locked="0"/>
    </xf>
    <xf numFmtId="0" fontId="17" fillId="0" borderId="0" xfId="0" applyFont="1" applyAlignment="1" applyProtection="1">
      <alignment horizontal="justify" vertical="top" wrapText="1"/>
      <protection locked="0"/>
    </xf>
    <xf numFmtId="0" fontId="17" fillId="0" borderId="0" xfId="0" applyFont="1" applyAlignment="1" applyProtection="1">
      <alignment wrapText="1"/>
      <protection locked="0"/>
    </xf>
    <xf numFmtId="0" fontId="17" fillId="0" borderId="0" xfId="0" applyFont="1" applyAlignment="1" applyProtection="1">
      <alignment horizontal="left"/>
      <protection locked="0"/>
    </xf>
    <xf numFmtId="0" fontId="17" fillId="0" borderId="0" xfId="0" applyFont="1" applyAlignment="1" applyProtection="1">
      <alignment horizontal="center"/>
      <protection locked="0"/>
    </xf>
    <xf numFmtId="4" fontId="17" fillId="0" borderId="0" xfId="0" applyNumberFormat="1" applyFont="1" applyAlignment="1" applyProtection="1">
      <alignment horizontal="right"/>
      <protection locked="0"/>
    </xf>
    <xf numFmtId="4" fontId="17" fillId="0" borderId="0" xfId="0" applyNumberFormat="1" applyFont="1" applyAlignment="1">
      <alignment horizontal="right"/>
    </xf>
    <xf numFmtId="3" fontId="13" fillId="0" borderId="4" xfId="0" applyNumberFormat="1" applyFont="1" applyBorder="1" applyAlignment="1" applyProtection="1">
      <alignment vertical="top"/>
      <protection locked="0"/>
    </xf>
    <xf numFmtId="166" fontId="13" fillId="0" borderId="5" xfId="0" applyNumberFormat="1" applyFont="1" applyBorder="1" applyAlignment="1" applyProtection="1">
      <alignment horizontal="left" vertical="top"/>
      <protection locked="0"/>
    </xf>
    <xf numFmtId="0" fontId="15" fillId="0" borderId="5" xfId="0" applyFont="1" applyBorder="1" applyAlignment="1" applyProtection="1">
      <alignment horizontal="justify" vertical="top" wrapText="1"/>
      <protection locked="0"/>
    </xf>
    <xf numFmtId="0" fontId="15" fillId="0" borderId="5" xfId="0" applyFont="1" applyBorder="1" applyAlignment="1" applyProtection="1">
      <alignment wrapText="1"/>
      <protection locked="0"/>
    </xf>
    <xf numFmtId="0" fontId="15" fillId="0" borderId="5" xfId="0" applyFont="1" applyBorder="1" applyAlignment="1" applyProtection="1">
      <alignment horizontal="left"/>
      <protection locked="0"/>
    </xf>
    <xf numFmtId="0" fontId="15" fillId="0" borderId="5" xfId="0" applyFont="1" applyBorder="1" applyAlignment="1" applyProtection="1">
      <alignment horizontal="center"/>
      <protection locked="0"/>
    </xf>
    <xf numFmtId="4" fontId="13" fillId="0" borderId="5" xfId="0" applyNumberFormat="1" applyFont="1" applyBorder="1" applyAlignment="1" applyProtection="1">
      <alignment horizontal="right"/>
      <protection locked="0"/>
    </xf>
    <xf numFmtId="4" fontId="13" fillId="0" borderId="6" xfId="0" applyNumberFormat="1" applyFont="1" applyBorder="1" applyAlignment="1">
      <alignment horizontal="right"/>
    </xf>
    <xf numFmtId="3" fontId="18" fillId="0" borderId="0" xfId="0" applyNumberFormat="1" applyFont="1" applyAlignment="1" applyProtection="1">
      <alignment vertical="top"/>
      <protection locked="0"/>
    </xf>
    <xf numFmtId="166" fontId="18" fillId="0" borderId="0" xfId="0" applyNumberFormat="1" applyFont="1" applyAlignment="1" applyProtection="1">
      <alignment horizontal="left" vertical="top"/>
      <protection locked="0"/>
    </xf>
    <xf numFmtId="166" fontId="14" fillId="0" borderId="0" xfId="0" applyNumberFormat="1" applyFont="1" applyAlignment="1" applyProtection="1">
      <alignment horizontal="left" vertical="top"/>
      <protection locked="0"/>
    </xf>
    <xf numFmtId="0" fontId="15" fillId="0" borderId="0" xfId="0" applyFont="1" applyAlignment="1" applyProtection="1">
      <alignment horizontal="justify" vertical="top" wrapText="1"/>
      <protection locked="0"/>
    </xf>
    <xf numFmtId="0" fontId="15" fillId="0" borderId="0" xfId="0" applyFont="1" applyAlignment="1" applyProtection="1">
      <alignment wrapText="1"/>
      <protection locked="0"/>
    </xf>
    <xf numFmtId="4" fontId="14" fillId="0" borderId="0" xfId="0" applyNumberFormat="1" applyFont="1" applyAlignment="1" applyProtection="1">
      <alignment horizontal="right"/>
      <protection locked="0"/>
    </xf>
    <xf numFmtId="3" fontId="14" fillId="0" borderId="0" xfId="0" applyNumberFormat="1" applyFont="1" applyAlignment="1" applyProtection="1">
      <alignment horizontal="left" vertical="top"/>
      <protection locked="0"/>
    </xf>
    <xf numFmtId="0" fontId="14" fillId="0" borderId="0" xfId="0" applyFont="1" applyAlignment="1" applyProtection="1">
      <alignment horizontal="justify" vertical="top"/>
      <protection locked="0"/>
    </xf>
    <xf numFmtId="0" fontId="14" fillId="0" borderId="0" xfId="0" applyFont="1" applyProtection="1">
      <protection locked="0"/>
    </xf>
    <xf numFmtId="3" fontId="19" fillId="0" borderId="0" xfId="0" applyNumberFormat="1" applyFont="1" applyAlignment="1" applyProtection="1">
      <alignment horizontal="right" vertical="top"/>
      <protection locked="0"/>
    </xf>
    <xf numFmtId="166" fontId="19" fillId="0" borderId="0" xfId="0" applyNumberFormat="1" applyFont="1" applyAlignment="1" applyProtection="1">
      <alignment horizontal="left" vertical="top"/>
      <protection locked="0"/>
    </xf>
    <xf numFmtId="166" fontId="20" fillId="0" borderId="0" xfId="0" applyNumberFormat="1" applyFont="1" applyAlignment="1" applyProtection="1">
      <alignment horizontal="left" vertical="top"/>
      <protection locked="0"/>
    </xf>
    <xf numFmtId="0" fontId="20" fillId="0" borderId="0" xfId="0" applyFont="1" applyAlignment="1" applyProtection="1">
      <alignment horizontal="justify" vertical="top"/>
      <protection locked="0"/>
    </xf>
    <xf numFmtId="0" fontId="20" fillId="0" borderId="0" xfId="0" applyFont="1" applyProtection="1">
      <protection locked="0"/>
    </xf>
    <xf numFmtId="0" fontId="20" fillId="0" borderId="0" xfId="0" applyFont="1" applyAlignment="1" applyProtection="1">
      <alignment horizontal="center"/>
      <protection locked="0"/>
    </xf>
    <xf numFmtId="4" fontId="20" fillId="0" borderId="0" xfId="0" applyNumberFormat="1" applyFont="1" applyAlignment="1" applyProtection="1">
      <alignment horizontal="right"/>
      <protection locked="0"/>
    </xf>
    <xf numFmtId="0" fontId="21" fillId="0" borderId="0" xfId="0" applyFont="1" applyAlignment="1" applyProtection="1">
      <alignment horizontal="justify" vertical="top"/>
      <protection locked="0"/>
    </xf>
    <xf numFmtId="0" fontId="21" fillId="0" borderId="0" xfId="0" applyFont="1" applyProtection="1">
      <protection locked="0"/>
    </xf>
    <xf numFmtId="0" fontId="21" fillId="0" borderId="0" xfId="0" applyFont="1" applyAlignment="1" applyProtection="1">
      <alignment horizontal="center"/>
      <protection locked="0"/>
    </xf>
    <xf numFmtId="4" fontId="21" fillId="0" borderId="0" xfId="0" applyNumberFormat="1" applyFont="1" applyAlignment="1" applyProtection="1">
      <alignment horizontal="right"/>
      <protection locked="0"/>
    </xf>
    <xf numFmtId="0" fontId="21" fillId="0" borderId="0" xfId="0" applyFont="1" applyAlignment="1" applyProtection="1">
      <alignment horizontal="left"/>
      <protection locked="0"/>
    </xf>
    <xf numFmtId="4" fontId="20" fillId="0" borderId="0" xfId="0" applyNumberFormat="1" applyFont="1" applyAlignment="1">
      <alignment horizontal="right"/>
    </xf>
    <xf numFmtId="0" fontId="20" fillId="0" borderId="0" xfId="0" applyFont="1" applyAlignment="1">
      <alignment horizontal="justify" vertical="top" wrapText="1"/>
    </xf>
    <xf numFmtId="4" fontId="15" fillId="0" borderId="0" xfId="0" applyNumberFormat="1" applyFont="1" applyAlignment="1">
      <alignment horizontal="right"/>
    </xf>
    <xf numFmtId="0" fontId="17" fillId="0" borderId="0" xfId="0" applyFont="1" applyAlignment="1">
      <alignment horizontal="justify" vertical="top" wrapText="1"/>
    </xf>
    <xf numFmtId="0" fontId="17" fillId="0" borderId="0" xfId="0" applyFont="1" applyProtection="1">
      <protection locked="0"/>
    </xf>
    <xf numFmtId="3" fontId="20" fillId="0" borderId="0" xfId="0" applyNumberFormat="1" applyFont="1" applyAlignment="1" applyProtection="1">
      <alignment horizontal="right" vertical="top"/>
      <protection locked="0"/>
    </xf>
    <xf numFmtId="0" fontId="20" fillId="0" borderId="0" xfId="0" applyFont="1" applyAlignment="1" applyProtection="1">
      <alignment horizontal="justify" vertical="top" wrapText="1"/>
      <protection locked="0"/>
    </xf>
    <xf numFmtId="0" fontId="20" fillId="0" borderId="0" xfId="0" applyFont="1" applyAlignment="1" applyProtection="1">
      <alignment wrapText="1"/>
      <protection locked="0"/>
    </xf>
    <xf numFmtId="4" fontId="20" fillId="0" borderId="0" xfId="0" applyNumberFormat="1" applyFont="1" applyAlignment="1" applyProtection="1">
      <alignment horizontal="center"/>
      <protection locked="0"/>
    </xf>
    <xf numFmtId="0" fontId="20" fillId="0" borderId="0" xfId="0" applyFont="1" applyAlignment="1" applyProtection="1">
      <alignment horizontal="left" vertical="top" wrapText="1"/>
      <protection locked="0"/>
    </xf>
    <xf numFmtId="9" fontId="20" fillId="0" borderId="0" xfId="0" applyNumberFormat="1" applyFont="1" applyAlignment="1" applyProtection="1">
      <alignment horizontal="center"/>
      <protection locked="0"/>
    </xf>
    <xf numFmtId="166" fontId="22" fillId="0" borderId="0" xfId="0" applyNumberFormat="1" applyFont="1" applyAlignment="1" applyProtection="1">
      <alignment horizontal="left" vertical="top"/>
      <protection locked="0"/>
    </xf>
    <xf numFmtId="0" fontId="23" fillId="0" borderId="0" xfId="0" applyFont="1" applyAlignment="1" applyProtection="1">
      <alignment horizontal="justify" vertical="top" wrapText="1"/>
      <protection locked="0"/>
    </xf>
    <xf numFmtId="3" fontId="13" fillId="0" borderId="4" xfId="0" applyNumberFormat="1" applyFont="1" applyBorder="1" applyAlignment="1" applyProtection="1">
      <alignment horizontal="left" vertical="top"/>
      <protection locked="0"/>
    </xf>
    <xf numFmtId="0" fontId="24" fillId="0" borderId="5" xfId="0" applyFont="1" applyBorder="1" applyAlignment="1" applyProtection="1">
      <alignment horizontal="justify" vertical="top" wrapText="1"/>
      <protection locked="0"/>
    </xf>
    <xf numFmtId="0" fontId="25" fillId="0" borderId="5" xfId="0" applyFont="1" applyBorder="1" applyAlignment="1" applyProtection="1">
      <alignment wrapText="1"/>
      <protection locked="0"/>
    </xf>
    <xf numFmtId="0" fontId="25" fillId="0" borderId="5" xfId="0" applyFont="1" applyBorder="1" applyAlignment="1" applyProtection="1">
      <alignment horizontal="left"/>
      <protection locked="0"/>
    </xf>
    <xf numFmtId="0" fontId="25" fillId="0" borderId="5" xfId="0" applyFont="1" applyBorder="1" applyAlignment="1" applyProtection="1">
      <alignment horizontal="center"/>
      <protection locked="0"/>
    </xf>
    <xf numFmtId="3" fontId="18" fillId="0" borderId="0" xfId="0" applyNumberFormat="1" applyFont="1" applyAlignment="1" applyProtection="1">
      <alignment horizontal="left" vertical="top"/>
      <protection locked="0"/>
    </xf>
    <xf numFmtId="2" fontId="17" fillId="0" borderId="0" xfId="0" applyNumberFormat="1" applyFont="1" applyAlignment="1" applyProtection="1">
      <alignment horizontal="right"/>
      <protection locked="0"/>
    </xf>
    <xf numFmtId="3" fontId="16" fillId="0" borderId="0" xfId="0" applyNumberFormat="1" applyFont="1" applyAlignment="1" applyProtection="1">
      <alignment horizontal="left" vertical="top"/>
      <protection locked="0"/>
    </xf>
    <xf numFmtId="0" fontId="26" fillId="0" borderId="0" xfId="0" applyFont="1" applyAlignment="1" applyProtection="1">
      <alignment horizontal="justify" vertical="top" wrapText="1"/>
      <protection locked="0"/>
    </xf>
    <xf numFmtId="0" fontId="14" fillId="0" borderId="0" xfId="0" applyFont="1" applyAlignment="1" applyProtection="1">
      <alignment horizontal="justify" vertical="top" wrapText="1"/>
      <protection locked="0"/>
    </xf>
    <xf numFmtId="3" fontId="27" fillId="0" borderId="4" xfId="0" applyNumberFormat="1" applyFont="1" applyBorder="1" applyAlignment="1" applyProtection="1">
      <alignment vertical="top"/>
      <protection locked="0"/>
    </xf>
    <xf numFmtId="3" fontId="28" fillId="0" borderId="5" xfId="0" applyNumberFormat="1" applyFont="1" applyBorder="1" applyAlignment="1" applyProtection="1">
      <alignment vertical="top"/>
      <protection locked="0"/>
    </xf>
    <xf numFmtId="166" fontId="28" fillId="0" borderId="5" xfId="0" applyNumberFormat="1" applyFont="1" applyBorder="1" applyAlignment="1" applyProtection="1">
      <alignment horizontal="left" vertical="top"/>
      <protection locked="0"/>
    </xf>
    <xf numFmtId="0" fontId="29" fillId="0" borderId="5" xfId="0" applyFont="1" applyBorder="1" applyAlignment="1" applyProtection="1">
      <alignment horizontal="justify" vertical="top" wrapText="1"/>
      <protection locked="0"/>
    </xf>
    <xf numFmtId="0" fontId="29" fillId="0" borderId="5" xfId="0" applyFont="1" applyBorder="1" applyAlignment="1" applyProtection="1">
      <alignment wrapText="1"/>
      <protection locked="0"/>
    </xf>
    <xf numFmtId="0" fontId="29" fillId="0" borderId="5" xfId="0" applyFont="1" applyBorder="1" applyAlignment="1" applyProtection="1">
      <alignment horizontal="left"/>
      <protection locked="0"/>
    </xf>
    <xf numFmtId="0" fontId="29" fillId="0" borderId="5" xfId="0" applyFont="1" applyBorder="1" applyAlignment="1" applyProtection="1">
      <alignment horizontal="center"/>
      <protection locked="0"/>
    </xf>
    <xf numFmtId="4" fontId="13" fillId="0" borderId="6" xfId="0" applyNumberFormat="1" applyFont="1" applyBorder="1" applyAlignment="1" applyProtection="1">
      <alignment horizontal="right"/>
      <protection locked="0"/>
    </xf>
    <xf numFmtId="0" fontId="12" fillId="0" borderId="0" xfId="0" applyFont="1" applyAlignment="1" applyProtection="1">
      <alignment horizontal="left"/>
      <protection locked="0"/>
    </xf>
    <xf numFmtId="0" fontId="4" fillId="0" borderId="0" xfId="0" applyFont="1" applyBorder="1" applyAlignment="1">
      <alignment horizontal="right" vertical="justify" wrapText="1"/>
    </xf>
    <xf numFmtId="0" fontId="4"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7" xfId="0" applyFont="1" applyBorder="1" applyAlignment="1">
      <alignment horizontal="justify" vertical="center"/>
    </xf>
    <xf numFmtId="2" fontId="9" fillId="0" borderId="7" xfId="0" applyNumberFormat="1" applyFont="1" applyBorder="1" applyAlignment="1">
      <alignment horizontal="left" vertical="center"/>
    </xf>
    <xf numFmtId="165" fontId="9" fillId="0" borderId="7" xfId="0" applyNumberFormat="1" applyFont="1" applyBorder="1" applyAlignment="1">
      <alignment horizontal="left" vertical="center"/>
    </xf>
    <xf numFmtId="0" fontId="4" fillId="0" borderId="7" xfId="0" applyFont="1" applyBorder="1" applyAlignment="1">
      <alignment horizontal="right" vertical="center"/>
    </xf>
    <xf numFmtId="0" fontId="1" fillId="0" borderId="7" xfId="0" applyFont="1" applyBorder="1" applyAlignment="1">
      <alignment vertical="center"/>
    </xf>
    <xf numFmtId="49" fontId="4" fillId="0" borderId="7" xfId="0" applyNumberFormat="1" applyFont="1" applyBorder="1" applyAlignment="1">
      <alignment horizontal="left" vertical="center" wrapText="1"/>
    </xf>
    <xf numFmtId="0" fontId="4" fillId="0" borderId="7" xfId="0" applyFont="1" applyBorder="1" applyAlignment="1">
      <alignment horizontal="left" vertical="center"/>
    </xf>
    <xf numFmtId="0" fontId="33" fillId="0" borderId="0" xfId="0" applyFont="1"/>
    <xf numFmtId="0" fontId="13" fillId="0" borderId="0" xfId="0" applyFont="1" applyAlignment="1" applyProtection="1">
      <alignment horizontal="left"/>
      <protection locked="0"/>
    </xf>
    <xf numFmtId="2" fontId="12" fillId="0" borderId="0" xfId="0" applyNumberFormat="1" applyFont="1" applyAlignment="1" applyProtection="1">
      <alignment horizontal="center"/>
      <protection locked="0"/>
    </xf>
    <xf numFmtId="3" fontId="15" fillId="0" borderId="0" xfId="0" applyNumberFormat="1" applyFont="1" applyAlignment="1" applyProtection="1">
      <alignment horizontal="center" vertical="top"/>
      <protection locked="0"/>
    </xf>
    <xf numFmtId="0" fontId="4" fillId="2" borderId="5"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8" xfId="0" applyFont="1" applyFill="1" applyBorder="1" applyAlignment="1">
      <alignment horizontal="right" vertical="center"/>
    </xf>
    <xf numFmtId="0" fontId="4" fillId="2" borderId="9"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5" xfId="0" applyFont="1" applyFill="1" applyBorder="1" applyAlignment="1">
      <alignment horizontal="right" vertical="center"/>
    </xf>
    <xf numFmtId="0" fontId="4" fillId="2" borderId="13" xfId="0" applyFont="1" applyFill="1" applyBorder="1" applyAlignment="1">
      <alignment horizontal="right" vertical="center"/>
    </xf>
    <xf numFmtId="0" fontId="4" fillId="2" borderId="14" xfId="0" applyFont="1" applyFill="1" applyBorder="1" applyAlignment="1">
      <alignment horizontal="right" vertical="center"/>
    </xf>
    <xf numFmtId="0" fontId="4" fillId="2" borderId="2" xfId="0" applyFont="1" applyFill="1" applyBorder="1" applyAlignment="1">
      <alignment horizontal="left" vertical="center"/>
    </xf>
    <xf numFmtId="0" fontId="4" fillId="3" borderId="2" xfId="0" applyFont="1" applyFill="1" applyBorder="1" applyAlignment="1">
      <alignment horizontal="left" vertical="center"/>
    </xf>
    <xf numFmtId="0" fontId="4" fillId="4" borderId="2"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7"/>
  <sheetViews>
    <sheetView showGridLines="0" showZeros="0" tabSelected="1" view="pageBreakPreview" zoomScaleNormal="100" zoomScaleSheetLayoutView="100" workbookViewId="0">
      <selection activeCell="D141" sqref="D141"/>
    </sheetView>
  </sheetViews>
  <sheetFormatPr defaultColWidth="9.109375" defaultRowHeight="13.2" x14ac:dyDescent="0.25"/>
  <cols>
    <col min="1" max="2" width="10.6640625" style="1" customWidth="1"/>
    <col min="3" max="3" width="55.6640625" style="1" customWidth="1"/>
    <col min="4" max="4" width="8.6640625" style="1" customWidth="1"/>
    <col min="5" max="5" width="10.6640625" style="1" customWidth="1"/>
    <col min="6" max="6" width="12.44140625" style="1" customWidth="1"/>
    <col min="7" max="7" width="18.6640625" style="1" customWidth="1"/>
    <col min="8" max="16384" width="9.109375" style="1"/>
  </cols>
  <sheetData>
    <row r="1" spans="1:7" ht="13.8" thickBot="1" x14ac:dyDescent="0.3"/>
    <row r="2" spans="1:7" ht="35.1" customHeight="1" thickBot="1" x14ac:dyDescent="0.3">
      <c r="A2" s="2" t="s">
        <v>0</v>
      </c>
      <c r="B2" s="3" t="s">
        <v>1</v>
      </c>
      <c r="C2" s="3" t="s">
        <v>2</v>
      </c>
      <c r="D2" s="4" t="s">
        <v>3</v>
      </c>
      <c r="E2" s="3" t="s">
        <v>4</v>
      </c>
      <c r="F2" s="4" t="s">
        <v>5</v>
      </c>
      <c r="G2" s="5" t="s">
        <v>6</v>
      </c>
    </row>
    <row r="4" spans="1:7" x14ac:dyDescent="0.25">
      <c r="C4" s="6" t="s">
        <v>7</v>
      </c>
    </row>
    <row r="5" spans="1:7" ht="39.6" x14ac:dyDescent="0.25">
      <c r="C5" s="72" t="s">
        <v>8</v>
      </c>
    </row>
    <row r="6" spans="1:7" ht="39.6" x14ac:dyDescent="0.25">
      <c r="C6" s="72" t="s">
        <v>245</v>
      </c>
    </row>
    <row r="7" spans="1:7" ht="92.4" x14ac:dyDescent="0.25">
      <c r="C7" s="72" t="s">
        <v>9</v>
      </c>
    </row>
    <row r="8" spans="1:7" ht="105.6" x14ac:dyDescent="0.25">
      <c r="C8" s="72" t="s">
        <v>10</v>
      </c>
    </row>
    <row r="9" spans="1:7" ht="132" x14ac:dyDescent="0.25">
      <c r="C9" s="72" t="s">
        <v>11</v>
      </c>
    </row>
    <row r="10" spans="1:7" ht="66" x14ac:dyDescent="0.25">
      <c r="C10" s="72" t="s">
        <v>12</v>
      </c>
    </row>
    <row r="12" spans="1:7" x14ac:dyDescent="0.25">
      <c r="A12" s="7" t="s">
        <v>13</v>
      </c>
      <c r="B12" s="8"/>
      <c r="C12" s="8" t="s">
        <v>14</v>
      </c>
      <c r="D12" s="8"/>
      <c r="E12" s="8"/>
      <c r="F12" s="8"/>
      <c r="G12" s="9"/>
    </row>
    <row r="14" spans="1:7" x14ac:dyDescent="0.25">
      <c r="C14" s="10" t="s">
        <v>15</v>
      </c>
    </row>
    <row r="15" spans="1:7" x14ac:dyDescent="0.25">
      <c r="A15" s="181" t="s">
        <v>16</v>
      </c>
      <c r="B15" s="24"/>
      <c r="C15" s="182" t="s">
        <v>17</v>
      </c>
    </row>
    <row r="16" spans="1:7" ht="118.8" x14ac:dyDescent="0.25">
      <c r="A16" s="12"/>
      <c r="C16" s="72" t="s">
        <v>18</v>
      </c>
    </row>
    <row r="17" spans="1:7" x14ac:dyDescent="0.25">
      <c r="A17" s="13" t="s">
        <v>19</v>
      </c>
      <c r="B17" s="11"/>
      <c r="C17" s="14" t="s">
        <v>246</v>
      </c>
      <c r="D17" s="49" t="s">
        <v>126</v>
      </c>
      <c r="E17" s="73">
        <v>1</v>
      </c>
      <c r="F17" s="74"/>
      <c r="G17" s="74">
        <f>E17*F17</f>
        <v>0</v>
      </c>
    </row>
    <row r="18" spans="1:7" x14ac:dyDescent="0.25">
      <c r="A18" s="13" t="s">
        <v>20</v>
      </c>
      <c r="B18" s="11"/>
      <c r="C18" s="14" t="s">
        <v>58</v>
      </c>
      <c r="D18" s="49" t="s">
        <v>29</v>
      </c>
      <c r="E18" s="73">
        <f>ROUNDUP(300.49,0)</f>
        <v>301</v>
      </c>
      <c r="F18" s="74"/>
      <c r="G18" s="74">
        <f>E18*F18</f>
        <v>0</v>
      </c>
    </row>
    <row r="19" spans="1:7" x14ac:dyDescent="0.25">
      <c r="A19" s="13" t="s">
        <v>21</v>
      </c>
      <c r="B19" s="11"/>
      <c r="C19" s="14" t="s">
        <v>22</v>
      </c>
      <c r="D19" s="49" t="s">
        <v>126</v>
      </c>
      <c r="E19" s="73">
        <v>3</v>
      </c>
      <c r="F19" s="74"/>
      <c r="G19" s="74">
        <f>E19*F19</f>
        <v>0</v>
      </c>
    </row>
    <row r="20" spans="1:7" x14ac:dyDescent="0.25">
      <c r="A20" s="13" t="s">
        <v>23</v>
      </c>
      <c r="B20" s="11"/>
      <c r="C20" s="14" t="s">
        <v>24</v>
      </c>
      <c r="D20" s="49" t="s">
        <v>29</v>
      </c>
      <c r="E20" s="73">
        <f>ROUNDUP(300.49,0)</f>
        <v>301</v>
      </c>
      <c r="F20" s="74"/>
      <c r="G20" s="74">
        <f>E20*F20</f>
        <v>0</v>
      </c>
    </row>
    <row r="22" spans="1:7" x14ac:dyDescent="0.25">
      <c r="C22" s="10" t="s">
        <v>25</v>
      </c>
    </row>
    <row r="23" spans="1:7" x14ac:dyDescent="0.25">
      <c r="A23" s="181" t="s">
        <v>26</v>
      </c>
      <c r="B23" s="24"/>
      <c r="C23" s="182" t="s">
        <v>27</v>
      </c>
    </row>
    <row r="24" spans="1:7" ht="132" x14ac:dyDescent="0.25">
      <c r="A24" s="16"/>
      <c r="C24" s="72" t="s">
        <v>28</v>
      </c>
    </row>
    <row r="25" spans="1:7" ht="27" x14ac:dyDescent="0.3">
      <c r="A25" s="13" t="s">
        <v>178</v>
      </c>
      <c r="B25" s="11"/>
      <c r="C25" s="17" t="s">
        <v>30</v>
      </c>
      <c r="D25" s="49" t="s">
        <v>126</v>
      </c>
      <c r="E25" s="73">
        <v>4</v>
      </c>
      <c r="F25" s="74"/>
      <c r="G25" s="74">
        <f>E25*F25</f>
        <v>0</v>
      </c>
    </row>
    <row r="27" spans="1:7" x14ac:dyDescent="0.25">
      <c r="C27" s="10" t="s">
        <v>31</v>
      </c>
    </row>
    <row r="28" spans="1:7" x14ac:dyDescent="0.25">
      <c r="A28" s="64" t="s">
        <v>32</v>
      </c>
      <c r="B28" s="24"/>
      <c r="C28" s="182" t="s">
        <v>133</v>
      </c>
    </row>
    <row r="29" spans="1:7" ht="39.6" x14ac:dyDescent="0.25">
      <c r="A29" s="16"/>
      <c r="C29" s="72" t="s">
        <v>134</v>
      </c>
    </row>
    <row r="30" spans="1:7" ht="39.6" x14ac:dyDescent="0.25">
      <c r="A30" s="13" t="s">
        <v>33</v>
      </c>
      <c r="B30" s="11"/>
      <c r="C30" s="50" t="s">
        <v>127</v>
      </c>
      <c r="D30" s="49" t="s">
        <v>29</v>
      </c>
      <c r="E30" s="73">
        <f>ROUNDUP(2.76,0)</f>
        <v>3</v>
      </c>
      <c r="F30" s="74"/>
      <c r="G30" s="74">
        <f>E30*F30</f>
        <v>0</v>
      </c>
    </row>
    <row r="31" spans="1:7" ht="26.4" x14ac:dyDescent="0.25">
      <c r="A31" s="13" t="s">
        <v>59</v>
      </c>
      <c r="B31" s="11"/>
      <c r="C31" s="18" t="s">
        <v>60</v>
      </c>
      <c r="D31" s="49" t="s">
        <v>29</v>
      </c>
      <c r="E31" s="73">
        <f>ROUNDUP(39.05,0)</f>
        <v>40</v>
      </c>
      <c r="F31" s="74"/>
      <c r="G31" s="74">
        <f>E31*F31</f>
        <v>0</v>
      </c>
    </row>
    <row r="32" spans="1:7" x14ac:dyDescent="0.25">
      <c r="A32" s="13" t="s">
        <v>61</v>
      </c>
      <c r="B32" s="11"/>
      <c r="C32" s="18" t="s">
        <v>62</v>
      </c>
      <c r="D32" s="49" t="s">
        <v>128</v>
      </c>
      <c r="E32" s="73">
        <f>ROUNDUP(70.9145,0)</f>
        <v>71</v>
      </c>
      <c r="F32" s="74"/>
      <c r="G32" s="74">
        <f>E32*F32</f>
        <v>0</v>
      </c>
    </row>
    <row r="33" spans="1:7" ht="26.4" x14ac:dyDescent="0.25">
      <c r="A33" s="13" t="s">
        <v>63</v>
      </c>
      <c r="B33" s="11"/>
      <c r="C33" s="18" t="s">
        <v>172</v>
      </c>
      <c r="D33" s="49" t="s">
        <v>126</v>
      </c>
      <c r="E33" s="73">
        <v>4</v>
      </c>
      <c r="F33" s="74"/>
      <c r="G33" s="74">
        <f>E33*F33</f>
        <v>0</v>
      </c>
    </row>
    <row r="34" spans="1:7" ht="14.25" customHeight="1" x14ac:dyDescent="0.25">
      <c r="A34" s="22"/>
      <c r="B34" s="24"/>
      <c r="C34" s="23"/>
      <c r="D34" s="52"/>
      <c r="E34" s="53"/>
      <c r="F34" s="55"/>
      <c r="G34" s="55"/>
    </row>
    <row r="35" spans="1:7" ht="26.4" x14ac:dyDescent="0.25">
      <c r="A35" s="64" t="s">
        <v>136</v>
      </c>
      <c r="B35" s="24"/>
      <c r="C35" s="179" t="s">
        <v>135</v>
      </c>
      <c r="D35" s="52"/>
      <c r="E35" s="53"/>
      <c r="F35" s="55"/>
      <c r="G35" s="55"/>
    </row>
    <row r="36" spans="1:7" ht="14.25" customHeight="1" x14ac:dyDescent="0.25">
      <c r="A36" s="22"/>
      <c r="B36" s="24"/>
      <c r="C36" s="56" t="s">
        <v>97</v>
      </c>
      <c r="D36" s="52"/>
      <c r="E36" s="53"/>
      <c r="F36" s="55"/>
      <c r="G36" s="55"/>
    </row>
    <row r="37" spans="1:7" ht="39.6" x14ac:dyDescent="0.25">
      <c r="A37" s="58" t="s">
        <v>138</v>
      </c>
      <c r="B37" s="11"/>
      <c r="C37" s="57" t="s">
        <v>137</v>
      </c>
      <c r="D37" s="49" t="s">
        <v>132</v>
      </c>
      <c r="E37" s="73">
        <v>3</v>
      </c>
      <c r="F37" s="74"/>
      <c r="G37" s="74">
        <f>E37*F37</f>
        <v>0</v>
      </c>
    </row>
    <row r="38" spans="1:7" ht="79.2" x14ac:dyDescent="0.25">
      <c r="A38" s="58" t="s">
        <v>140</v>
      </c>
      <c r="B38" s="11"/>
      <c r="C38" s="50" t="s">
        <v>139</v>
      </c>
      <c r="D38" s="49" t="s">
        <v>128</v>
      </c>
      <c r="E38" s="73">
        <f>ROUNDUP(51.3506,0)</f>
        <v>52</v>
      </c>
      <c r="F38" s="74"/>
      <c r="G38" s="74">
        <f>E38*F38</f>
        <v>0</v>
      </c>
    </row>
    <row r="39" spans="1:7" ht="14.25" customHeight="1" x14ac:dyDescent="0.25">
      <c r="A39" s="22"/>
      <c r="C39" s="23"/>
    </row>
    <row r="40" spans="1:7" x14ac:dyDescent="0.25">
      <c r="A40" s="7" t="s">
        <v>13</v>
      </c>
      <c r="B40" s="8"/>
      <c r="C40" s="8" t="s">
        <v>34</v>
      </c>
      <c r="D40" s="8"/>
      <c r="E40" s="8"/>
      <c r="F40" s="8"/>
      <c r="G40" s="70">
        <f>SUM(G16:G38)</f>
        <v>0</v>
      </c>
    </row>
    <row r="42" spans="1:7" x14ac:dyDescent="0.25">
      <c r="A42" s="7" t="s">
        <v>35</v>
      </c>
      <c r="B42" s="8"/>
      <c r="C42" s="8" t="s">
        <v>36</v>
      </c>
      <c r="D42" s="8"/>
      <c r="E42" s="8"/>
      <c r="F42" s="8"/>
      <c r="G42" s="9"/>
    </row>
    <row r="44" spans="1:7" x14ac:dyDescent="0.25">
      <c r="A44" s="64" t="s">
        <v>37</v>
      </c>
      <c r="B44" s="24"/>
      <c r="C44" s="182" t="s">
        <v>38</v>
      </c>
    </row>
    <row r="45" spans="1:7" ht="132" x14ac:dyDescent="0.25">
      <c r="A45" s="16"/>
      <c r="C45" s="72" t="s">
        <v>64</v>
      </c>
    </row>
    <row r="46" spans="1:7" x14ac:dyDescent="0.25">
      <c r="A46" s="13" t="s">
        <v>39</v>
      </c>
      <c r="B46" s="11"/>
      <c r="C46" s="75" t="s">
        <v>65</v>
      </c>
      <c r="D46" s="183" t="s">
        <v>132</v>
      </c>
      <c r="E46" s="184">
        <f>ROUNDUP(248.16*0.2,0)</f>
        <v>50</v>
      </c>
      <c r="F46" s="185"/>
      <c r="G46" s="185">
        <f>E46*F46</f>
        <v>0</v>
      </c>
    </row>
    <row r="48" spans="1:7" x14ac:dyDescent="0.25">
      <c r="A48" s="64" t="s">
        <v>40</v>
      </c>
      <c r="B48" s="24"/>
      <c r="C48" s="182" t="s">
        <v>247</v>
      </c>
    </row>
    <row r="49" spans="1:7" ht="79.2" x14ac:dyDescent="0.25">
      <c r="A49" s="16"/>
      <c r="C49" s="59" t="s">
        <v>141</v>
      </c>
    </row>
    <row r="50" spans="1:7" x14ac:dyDescent="0.25">
      <c r="A50" s="186" t="s">
        <v>41</v>
      </c>
      <c r="B50" s="187"/>
      <c r="C50" s="57" t="s">
        <v>42</v>
      </c>
      <c r="D50" s="183" t="s">
        <v>132</v>
      </c>
      <c r="E50" s="184">
        <f>ROUNDUP(160.71*1.05,0)</f>
        <v>169</v>
      </c>
      <c r="F50" s="185"/>
      <c r="G50" s="185">
        <f>E50*F50</f>
        <v>0</v>
      </c>
    </row>
    <row r="52" spans="1:7" x14ac:dyDescent="0.25">
      <c r="A52" s="64" t="s">
        <v>43</v>
      </c>
      <c r="B52" s="24"/>
      <c r="C52" s="179" t="s">
        <v>124</v>
      </c>
    </row>
    <row r="53" spans="1:7" ht="92.4" x14ac:dyDescent="0.25">
      <c r="A53" s="16"/>
      <c r="C53" s="61" t="s">
        <v>179</v>
      </c>
    </row>
    <row r="54" spans="1:7" x14ac:dyDescent="0.25">
      <c r="A54" s="13" t="s">
        <v>44</v>
      </c>
      <c r="B54" s="11"/>
      <c r="C54" s="18" t="s">
        <v>125</v>
      </c>
      <c r="D54" s="189" t="s">
        <v>29</v>
      </c>
      <c r="E54" s="184">
        <f>ROUNDUP(258.26*1.05,0)</f>
        <v>272</v>
      </c>
      <c r="F54" s="185"/>
      <c r="G54" s="185">
        <f>E54*F54</f>
        <v>0</v>
      </c>
    </row>
    <row r="55" spans="1:7" x14ac:dyDescent="0.25">
      <c r="A55" s="22"/>
      <c r="B55" s="24"/>
      <c r="C55" s="23"/>
      <c r="D55" s="25"/>
      <c r="E55" s="67"/>
      <c r="F55" s="26"/>
      <c r="G55" s="27"/>
    </row>
    <row r="56" spans="1:7" x14ac:dyDescent="0.25">
      <c r="A56" s="64" t="s">
        <v>143</v>
      </c>
      <c r="B56" s="24"/>
      <c r="C56" s="179" t="s">
        <v>142</v>
      </c>
      <c r="D56" s="25"/>
      <c r="E56" s="67"/>
      <c r="F56" s="26"/>
      <c r="G56" s="27"/>
    </row>
    <row r="57" spans="1:7" ht="66" x14ac:dyDescent="0.25">
      <c r="A57" s="22"/>
      <c r="B57" s="24"/>
      <c r="C57" s="61" t="s">
        <v>144</v>
      </c>
      <c r="D57" s="25"/>
      <c r="E57" s="67"/>
      <c r="F57" s="26"/>
      <c r="G57" s="27"/>
    </row>
    <row r="58" spans="1:7" x14ac:dyDescent="0.25">
      <c r="A58" s="13" t="s">
        <v>145</v>
      </c>
      <c r="B58" s="11"/>
      <c r="C58" s="62" t="s">
        <v>146</v>
      </c>
      <c r="D58" s="183" t="s">
        <v>132</v>
      </c>
      <c r="E58" s="184">
        <f>ROUNDUP(18.45*1.05,0)</f>
        <v>20</v>
      </c>
      <c r="F58" s="185"/>
      <c r="G58" s="185">
        <f>E58*F58</f>
        <v>0</v>
      </c>
    </row>
    <row r="59" spans="1:7" x14ac:dyDescent="0.25">
      <c r="A59" s="22"/>
      <c r="B59" s="24"/>
      <c r="C59" s="63"/>
      <c r="D59" s="25"/>
      <c r="E59" s="67"/>
      <c r="F59" s="26"/>
      <c r="G59" s="27"/>
    </row>
    <row r="60" spans="1:7" ht="26.4" x14ac:dyDescent="0.25">
      <c r="A60" s="64" t="s">
        <v>147</v>
      </c>
      <c r="B60" s="24"/>
      <c r="C60" s="179" t="s">
        <v>148</v>
      </c>
      <c r="D60" s="25"/>
      <c r="E60" s="67"/>
      <c r="F60" s="26"/>
      <c r="G60" s="27"/>
    </row>
    <row r="61" spans="1:7" ht="184.8" x14ac:dyDescent="0.25">
      <c r="A61" s="64"/>
      <c r="B61" s="24"/>
      <c r="C61" s="61" t="s">
        <v>185</v>
      </c>
      <c r="D61" s="25"/>
      <c r="E61" s="67"/>
      <c r="F61" s="26"/>
      <c r="G61" s="27"/>
    </row>
    <row r="62" spans="1:7" ht="26.4" x14ac:dyDescent="0.25">
      <c r="A62" s="13" t="s">
        <v>149</v>
      </c>
      <c r="B62" s="11"/>
      <c r="C62" s="65" t="s">
        <v>150</v>
      </c>
      <c r="D62" s="49" t="s">
        <v>132</v>
      </c>
      <c r="E62" s="73">
        <f>ROUNDUP(300.49*0.3*0.5,0)</f>
        <v>46</v>
      </c>
      <c r="F62" s="74"/>
      <c r="G62" s="74">
        <f>E62*F62</f>
        <v>0</v>
      </c>
    </row>
    <row r="63" spans="1:7" x14ac:dyDescent="0.25">
      <c r="A63" s="22"/>
      <c r="B63" s="24"/>
      <c r="C63" s="66"/>
      <c r="D63" s="52"/>
      <c r="E63" s="67"/>
      <c r="F63" s="26"/>
      <c r="G63" s="27"/>
    </row>
    <row r="64" spans="1:7" x14ac:dyDescent="0.25">
      <c r="A64" s="64" t="s">
        <v>152</v>
      </c>
      <c r="B64" s="24"/>
      <c r="C64" s="179" t="s">
        <v>151</v>
      </c>
      <c r="D64" s="52"/>
      <c r="E64" s="67"/>
      <c r="F64" s="26"/>
      <c r="G64" s="27"/>
    </row>
    <row r="65" spans="1:7" ht="92.4" x14ac:dyDescent="0.25">
      <c r="A65" s="64"/>
      <c r="B65" s="24"/>
      <c r="C65" s="61" t="s">
        <v>153</v>
      </c>
      <c r="D65" s="52"/>
      <c r="E65" s="67"/>
      <c r="F65" s="26"/>
      <c r="G65" s="27"/>
    </row>
    <row r="66" spans="1:7" x14ac:dyDescent="0.25">
      <c r="A66" s="13" t="s">
        <v>154</v>
      </c>
      <c r="B66" s="11"/>
      <c r="C66" s="188" t="s">
        <v>155</v>
      </c>
      <c r="D66" s="189" t="s">
        <v>29</v>
      </c>
      <c r="E66" s="184">
        <f>ROUNDUP(258.26*1.05,0)</f>
        <v>272</v>
      </c>
      <c r="F66" s="185"/>
      <c r="G66" s="185">
        <f>E66*F66</f>
        <v>0</v>
      </c>
    </row>
    <row r="67" spans="1:7" x14ac:dyDescent="0.25">
      <c r="A67" s="22"/>
      <c r="B67" s="24"/>
      <c r="C67" s="66"/>
      <c r="D67" s="25"/>
      <c r="E67" s="67"/>
      <c r="F67" s="26"/>
      <c r="G67" s="27"/>
    </row>
    <row r="68" spans="1:7" ht="26.4" x14ac:dyDescent="0.25">
      <c r="A68" s="64" t="s">
        <v>156</v>
      </c>
      <c r="B68" s="24"/>
      <c r="C68" s="179" t="s">
        <v>157</v>
      </c>
      <c r="D68" s="25"/>
      <c r="E68" s="67"/>
      <c r="F68" s="26"/>
      <c r="G68" s="27"/>
    </row>
    <row r="69" spans="1:7" ht="198" x14ac:dyDescent="0.25">
      <c r="A69" s="22"/>
      <c r="B69" s="24"/>
      <c r="C69" s="61" t="s">
        <v>180</v>
      </c>
      <c r="D69" s="25"/>
      <c r="E69" s="60"/>
      <c r="F69" s="26"/>
      <c r="G69" s="27"/>
    </row>
    <row r="70" spans="1:7" ht="26.4" x14ac:dyDescent="0.25">
      <c r="A70" s="13" t="s">
        <v>158</v>
      </c>
      <c r="B70" s="11"/>
      <c r="C70" s="65" t="s">
        <v>159</v>
      </c>
      <c r="D70" s="15" t="s">
        <v>29</v>
      </c>
      <c r="E70" s="73">
        <f>ROUNDUP(76.89*1.05,0)</f>
        <v>81</v>
      </c>
      <c r="F70" s="74"/>
      <c r="G70" s="74">
        <f>E70*F70</f>
        <v>0</v>
      </c>
    </row>
    <row r="71" spans="1:7" x14ac:dyDescent="0.25">
      <c r="A71" s="13" t="s">
        <v>160</v>
      </c>
      <c r="B71" s="11"/>
      <c r="C71" s="65" t="s">
        <v>161</v>
      </c>
      <c r="D71" s="15" t="s">
        <v>29</v>
      </c>
      <c r="E71" s="73">
        <f>ROUNDUP(76.89*1.05,0)</f>
        <v>81</v>
      </c>
      <c r="F71" s="74"/>
      <c r="G71" s="74">
        <f>E71*F71</f>
        <v>0</v>
      </c>
    </row>
    <row r="72" spans="1:7" x14ac:dyDescent="0.25">
      <c r="A72" s="22"/>
      <c r="B72" s="24"/>
      <c r="C72" s="66"/>
      <c r="D72" s="25"/>
      <c r="E72" s="77"/>
      <c r="F72" s="78"/>
      <c r="G72" s="78"/>
    </row>
    <row r="73" spans="1:7" x14ac:dyDescent="0.25">
      <c r="A73" s="64" t="s">
        <v>225</v>
      </c>
      <c r="B73" s="24"/>
      <c r="C73" s="179" t="s">
        <v>226</v>
      </c>
      <c r="D73" s="25"/>
      <c r="E73" s="77"/>
      <c r="F73" s="78"/>
      <c r="G73" s="78"/>
    </row>
    <row r="74" spans="1:7" ht="66" x14ac:dyDescent="0.25">
      <c r="A74" s="64"/>
      <c r="B74" s="24"/>
      <c r="C74" s="180" t="s">
        <v>248</v>
      </c>
      <c r="D74" s="25"/>
      <c r="E74" s="77"/>
      <c r="F74" s="78"/>
      <c r="G74" s="78"/>
    </row>
    <row r="75" spans="1:7" x14ac:dyDescent="0.25">
      <c r="A75" s="13" t="s">
        <v>227</v>
      </c>
      <c r="B75" s="11"/>
      <c r="C75" s="188" t="s">
        <v>228</v>
      </c>
      <c r="D75" s="189" t="s">
        <v>132</v>
      </c>
      <c r="E75" s="184">
        <f>ROUNDUP(5.67,0)</f>
        <v>6</v>
      </c>
      <c r="F75" s="185"/>
      <c r="G75" s="185">
        <f>E75*F75</f>
        <v>0</v>
      </c>
    </row>
    <row r="76" spans="1:7" x14ac:dyDescent="0.25">
      <c r="A76" s="22"/>
      <c r="B76" s="24"/>
      <c r="C76" s="23"/>
      <c r="D76" s="25"/>
      <c r="E76" s="22"/>
      <c r="F76" s="26"/>
      <c r="G76" s="27"/>
    </row>
    <row r="77" spans="1:7" x14ac:dyDescent="0.25">
      <c r="A77" s="7" t="s">
        <v>35</v>
      </c>
      <c r="B77" s="8"/>
      <c r="C77" s="8" t="s">
        <v>45</v>
      </c>
      <c r="D77" s="8"/>
      <c r="E77" s="8"/>
      <c r="F77" s="8"/>
      <c r="G77" s="70">
        <f>SUM(G46:G75)</f>
        <v>0</v>
      </c>
    </row>
    <row r="79" spans="1:7" x14ac:dyDescent="0.25">
      <c r="A79" s="7" t="s">
        <v>46</v>
      </c>
      <c r="B79" s="8"/>
      <c r="C79" s="8" t="s">
        <v>50</v>
      </c>
      <c r="D79" s="8"/>
      <c r="E79" s="8"/>
      <c r="F79" s="8"/>
      <c r="G79" s="9"/>
    </row>
    <row r="81" spans="1:7" x14ac:dyDescent="0.25">
      <c r="A81" s="64" t="s">
        <v>47</v>
      </c>
      <c r="B81" s="24"/>
      <c r="C81" s="179" t="s">
        <v>52</v>
      </c>
    </row>
    <row r="82" spans="1:7" ht="118.8" x14ac:dyDescent="0.25">
      <c r="A82" s="16"/>
      <c r="C82" s="61" t="s">
        <v>181</v>
      </c>
    </row>
    <row r="83" spans="1:7" ht="39.6" x14ac:dyDescent="0.25">
      <c r="A83" s="13" t="s">
        <v>48</v>
      </c>
      <c r="B83" s="11"/>
      <c r="C83" s="21" t="s">
        <v>54</v>
      </c>
      <c r="D83" s="15" t="s">
        <v>132</v>
      </c>
      <c r="E83" s="73">
        <f>ROUNDUP(160.7,0)</f>
        <v>161</v>
      </c>
      <c r="F83" s="74"/>
      <c r="G83" s="74">
        <f>E83*F83</f>
        <v>0</v>
      </c>
    </row>
    <row r="84" spans="1:7" x14ac:dyDescent="0.25">
      <c r="A84" s="22"/>
      <c r="B84" s="24"/>
      <c r="C84" s="28"/>
      <c r="D84" s="25"/>
      <c r="E84" s="22"/>
      <c r="F84" s="26"/>
      <c r="G84" s="27"/>
    </row>
    <row r="85" spans="1:7" x14ac:dyDescent="0.25">
      <c r="A85" s="22" t="s">
        <v>72</v>
      </c>
      <c r="B85" s="24"/>
      <c r="C85" s="51" t="s">
        <v>182</v>
      </c>
      <c r="D85" s="25"/>
      <c r="E85" s="22"/>
      <c r="F85" s="26"/>
      <c r="G85" s="27"/>
    </row>
    <row r="86" spans="1:7" ht="184.8" x14ac:dyDescent="0.25">
      <c r="A86" s="22"/>
      <c r="B86" s="24"/>
      <c r="C86" s="61" t="s">
        <v>169</v>
      </c>
      <c r="D86" s="25"/>
      <c r="E86" s="22"/>
      <c r="F86" s="26"/>
      <c r="G86" s="27"/>
    </row>
    <row r="87" spans="1:7" ht="30.15" customHeight="1" x14ac:dyDescent="0.25">
      <c r="A87" s="13" t="s">
        <v>73</v>
      </c>
      <c r="B87" s="11"/>
      <c r="C87" s="18" t="s">
        <v>170</v>
      </c>
      <c r="D87" s="15" t="s">
        <v>29</v>
      </c>
      <c r="E87" s="73">
        <f>ROUNDUP(227.9865,0)</f>
        <v>228</v>
      </c>
      <c r="F87" s="74"/>
      <c r="G87" s="74">
        <f>E87*F87</f>
        <v>0</v>
      </c>
    </row>
    <row r="88" spans="1:7" x14ac:dyDescent="0.25">
      <c r="A88" s="22"/>
      <c r="C88" s="23"/>
    </row>
    <row r="89" spans="1:7" x14ac:dyDescent="0.25">
      <c r="A89" s="64" t="s">
        <v>74</v>
      </c>
      <c r="B89" s="24"/>
      <c r="C89" s="179" t="s">
        <v>66</v>
      </c>
    </row>
    <row r="90" spans="1:7" ht="237.6" x14ac:dyDescent="0.25">
      <c r="A90" s="16"/>
      <c r="C90" s="61" t="s">
        <v>168</v>
      </c>
    </row>
    <row r="91" spans="1:7" ht="26.4" x14ac:dyDescent="0.25">
      <c r="A91" s="13" t="s">
        <v>75</v>
      </c>
      <c r="B91" s="11"/>
      <c r="C91" s="21" t="s">
        <v>171</v>
      </c>
      <c r="D91" s="15" t="s">
        <v>29</v>
      </c>
      <c r="E91" s="73">
        <f>ROUNDUP(227.9865,0)</f>
        <v>228</v>
      </c>
      <c r="F91" s="74"/>
      <c r="G91" s="74">
        <f>E91*F91</f>
        <v>0</v>
      </c>
    </row>
    <row r="92" spans="1:7" x14ac:dyDescent="0.25">
      <c r="A92" s="22"/>
      <c r="B92" s="24"/>
      <c r="C92" s="28"/>
      <c r="D92" s="25"/>
      <c r="E92" s="22"/>
      <c r="F92" s="26"/>
      <c r="G92" s="27"/>
    </row>
    <row r="93" spans="1:7" x14ac:dyDescent="0.25">
      <c r="A93" s="22" t="s">
        <v>76</v>
      </c>
      <c r="B93" s="24"/>
      <c r="C93" s="28" t="s">
        <v>67</v>
      </c>
      <c r="D93" s="25"/>
      <c r="E93" s="22"/>
      <c r="F93" s="26"/>
      <c r="G93" s="27"/>
    </row>
    <row r="94" spans="1:7" ht="92.4" x14ac:dyDescent="0.25">
      <c r="C94" s="61" t="s">
        <v>68</v>
      </c>
    </row>
    <row r="95" spans="1:7" x14ac:dyDescent="0.25">
      <c r="A95" s="13" t="s">
        <v>77</v>
      </c>
      <c r="B95" s="11"/>
      <c r="C95" s="18" t="s">
        <v>69</v>
      </c>
      <c r="D95" s="15" t="s">
        <v>29</v>
      </c>
      <c r="E95" s="73">
        <f>ROUNDUP(6.56,0)</f>
        <v>7</v>
      </c>
      <c r="F95" s="74"/>
      <c r="G95" s="74">
        <f>E95*F95</f>
        <v>0</v>
      </c>
    </row>
    <row r="96" spans="1:7" x14ac:dyDescent="0.25">
      <c r="A96" s="22"/>
      <c r="C96" s="23"/>
    </row>
    <row r="97" spans="1:7" x14ac:dyDescent="0.25">
      <c r="A97" s="22" t="s">
        <v>78</v>
      </c>
      <c r="C97" s="23" t="s">
        <v>70</v>
      </c>
    </row>
    <row r="98" spans="1:7" ht="66" x14ac:dyDescent="0.25">
      <c r="A98" s="22"/>
      <c r="C98" s="79" t="s">
        <v>166</v>
      </c>
    </row>
    <row r="99" spans="1:7" x14ac:dyDescent="0.25">
      <c r="A99" s="13" t="s">
        <v>79</v>
      </c>
      <c r="B99" s="11"/>
      <c r="C99" s="21" t="s">
        <v>167</v>
      </c>
      <c r="D99" s="15" t="s">
        <v>29</v>
      </c>
      <c r="E99" s="73">
        <f>ROUNDUP(6.56,0)</f>
        <v>7</v>
      </c>
      <c r="F99" s="74"/>
      <c r="G99" s="74">
        <f>E99*F99</f>
        <v>0</v>
      </c>
    </row>
    <row r="100" spans="1:7" x14ac:dyDescent="0.25">
      <c r="A100" s="22"/>
      <c r="C100" s="23"/>
    </row>
    <row r="101" spans="1:7" x14ac:dyDescent="0.25">
      <c r="A101" s="22" t="s">
        <v>174</v>
      </c>
      <c r="C101" s="23" t="s">
        <v>71</v>
      </c>
    </row>
    <row r="102" spans="1:7" ht="145.19999999999999" x14ac:dyDescent="0.25">
      <c r="A102" s="22"/>
      <c r="C102" s="68" t="s">
        <v>162</v>
      </c>
    </row>
    <row r="103" spans="1:7" x14ac:dyDescent="0.25">
      <c r="A103" s="13" t="s">
        <v>175</v>
      </c>
      <c r="B103" s="11"/>
      <c r="C103" s="18" t="s">
        <v>163</v>
      </c>
      <c r="D103" s="15" t="s">
        <v>128</v>
      </c>
      <c r="E103" s="73">
        <f>ROUNDUP(92.5429,0)</f>
        <v>93</v>
      </c>
      <c r="F103" s="74"/>
      <c r="G103" s="74">
        <f>E103*F103</f>
        <v>0</v>
      </c>
    </row>
    <row r="104" spans="1:7" x14ac:dyDescent="0.25">
      <c r="A104" s="13" t="s">
        <v>176</v>
      </c>
      <c r="B104" s="11"/>
      <c r="C104" s="18" t="s">
        <v>164</v>
      </c>
      <c r="D104" s="15" t="s">
        <v>128</v>
      </c>
      <c r="E104" s="73">
        <f>ROUNDUP(9.2843,0)</f>
        <v>10</v>
      </c>
      <c r="F104" s="74"/>
      <c r="G104" s="74">
        <f>E104*F104</f>
        <v>0</v>
      </c>
    </row>
    <row r="105" spans="1:7" x14ac:dyDescent="0.25">
      <c r="A105" s="13" t="s">
        <v>177</v>
      </c>
      <c r="B105" s="11"/>
      <c r="C105" s="18" t="s">
        <v>165</v>
      </c>
      <c r="D105" s="15" t="s">
        <v>128</v>
      </c>
      <c r="E105" s="73">
        <f>ROUNDUP(76.6652,0)</f>
        <v>77</v>
      </c>
      <c r="F105" s="74"/>
      <c r="G105" s="74">
        <f>E105*F105</f>
        <v>0</v>
      </c>
    </row>
    <row r="106" spans="1:7" x14ac:dyDescent="0.25">
      <c r="A106" s="22"/>
      <c r="C106" s="23"/>
    </row>
    <row r="107" spans="1:7" x14ac:dyDescent="0.25">
      <c r="A107" s="7" t="s">
        <v>46</v>
      </c>
      <c r="B107" s="8"/>
      <c r="C107" s="8" t="s">
        <v>57</v>
      </c>
      <c r="D107" s="8"/>
      <c r="E107" s="8"/>
      <c r="F107" s="8"/>
      <c r="G107" s="70">
        <f>SUM(G83:G105)</f>
        <v>0</v>
      </c>
    </row>
    <row r="109" spans="1:7" x14ac:dyDescent="0.25">
      <c r="A109" s="7" t="s">
        <v>49</v>
      </c>
      <c r="B109" s="8"/>
      <c r="C109" s="8" t="s">
        <v>80</v>
      </c>
      <c r="D109" s="8"/>
      <c r="E109" s="8"/>
      <c r="F109" s="8"/>
      <c r="G109" s="9"/>
    </row>
    <row r="111" spans="1:7" x14ac:dyDescent="0.25">
      <c r="C111" s="23" t="s">
        <v>81</v>
      </c>
    </row>
    <row r="112" spans="1:7" x14ac:dyDescent="0.25">
      <c r="A112" s="22" t="s">
        <v>51</v>
      </c>
      <c r="C112" s="23" t="s">
        <v>82</v>
      </c>
    </row>
    <row r="113" spans="1:7" ht="92.4" x14ac:dyDescent="0.25">
      <c r="C113" s="61" t="s">
        <v>83</v>
      </c>
    </row>
    <row r="114" spans="1:7" x14ac:dyDescent="0.25">
      <c r="A114" s="13" t="s">
        <v>53</v>
      </c>
      <c r="B114" s="11"/>
      <c r="C114" s="18" t="s">
        <v>84</v>
      </c>
      <c r="D114" s="21" t="s">
        <v>126</v>
      </c>
      <c r="E114" s="73">
        <v>1</v>
      </c>
      <c r="F114" s="74"/>
      <c r="G114" s="74">
        <f>E114*F114</f>
        <v>0</v>
      </c>
    </row>
    <row r="115" spans="1:7" x14ac:dyDescent="0.25">
      <c r="A115" s="22"/>
      <c r="C115" s="23"/>
      <c r="E115" s="76"/>
      <c r="F115" s="76"/>
      <c r="G115" s="76"/>
    </row>
    <row r="116" spans="1:7" x14ac:dyDescent="0.25">
      <c r="C116" s="51" t="s">
        <v>129</v>
      </c>
      <c r="E116" s="76"/>
      <c r="F116" s="76"/>
      <c r="G116" s="76"/>
    </row>
    <row r="117" spans="1:7" x14ac:dyDescent="0.25">
      <c r="A117" s="22" t="s">
        <v>55</v>
      </c>
      <c r="C117" s="29" t="s">
        <v>130</v>
      </c>
      <c r="D117" s="52"/>
      <c r="E117" s="77"/>
      <c r="F117" s="78"/>
      <c r="G117" s="78"/>
    </row>
    <row r="118" spans="1:7" ht="66" x14ac:dyDescent="0.25">
      <c r="C118" s="61" t="s">
        <v>186</v>
      </c>
      <c r="E118" s="76"/>
      <c r="F118" s="76"/>
      <c r="G118" s="76"/>
    </row>
    <row r="119" spans="1:7" x14ac:dyDescent="0.25">
      <c r="A119" s="54" t="s">
        <v>56</v>
      </c>
      <c r="B119" s="21"/>
      <c r="C119" s="21" t="s">
        <v>131</v>
      </c>
      <c r="D119" s="21" t="s">
        <v>126</v>
      </c>
      <c r="E119" s="73">
        <v>1</v>
      </c>
      <c r="F119" s="74"/>
      <c r="G119" s="74">
        <f>E119*F119</f>
        <v>0</v>
      </c>
    </row>
    <row r="120" spans="1:7" x14ac:dyDescent="0.25">
      <c r="A120" s="178"/>
      <c r="B120" s="28"/>
      <c r="C120" s="28"/>
      <c r="D120" s="28"/>
      <c r="E120" s="77"/>
      <c r="F120" s="78"/>
      <c r="G120" s="78"/>
    </row>
    <row r="121" spans="1:7" x14ac:dyDescent="0.25">
      <c r="A121" s="22" t="s">
        <v>229</v>
      </c>
      <c r="C121" s="29" t="s">
        <v>230</v>
      </c>
      <c r="D121" s="28"/>
      <c r="E121" s="77"/>
      <c r="F121" s="78"/>
      <c r="G121" s="78"/>
    </row>
    <row r="122" spans="1:7" ht="26.4" x14ac:dyDescent="0.25">
      <c r="A122" s="22"/>
      <c r="C122" s="72" t="s">
        <v>231</v>
      </c>
      <c r="D122" s="28"/>
      <c r="E122" s="77"/>
      <c r="F122" s="78"/>
      <c r="G122" s="78"/>
    </row>
    <row r="123" spans="1:7" x14ac:dyDescent="0.25">
      <c r="A123" s="54" t="s">
        <v>232</v>
      </c>
      <c r="B123" s="21"/>
      <c r="C123" s="21" t="s">
        <v>233</v>
      </c>
      <c r="D123" s="15" t="s">
        <v>29</v>
      </c>
      <c r="E123" s="73">
        <v>3.6</v>
      </c>
      <c r="F123" s="74"/>
      <c r="G123" s="74">
        <f>E123*F123</f>
        <v>0</v>
      </c>
    </row>
    <row r="124" spans="1:7" x14ac:dyDescent="0.25">
      <c r="A124" s="22"/>
      <c r="C124" s="29"/>
      <c r="D124" s="28"/>
      <c r="E124" s="77"/>
      <c r="F124" s="78"/>
      <c r="G124" s="78"/>
    </row>
    <row r="125" spans="1:7" x14ac:dyDescent="0.25">
      <c r="A125" s="22" t="s">
        <v>235</v>
      </c>
      <c r="C125" s="29" t="s">
        <v>234</v>
      </c>
      <c r="D125" s="28"/>
      <c r="E125" s="77"/>
      <c r="F125" s="78"/>
      <c r="G125" s="78"/>
    </row>
    <row r="126" spans="1:7" ht="66" x14ac:dyDescent="0.25">
      <c r="A126" s="22"/>
      <c r="C126" s="72" t="s">
        <v>240</v>
      </c>
      <c r="D126" s="28"/>
      <c r="E126" s="77"/>
      <c r="F126" s="78"/>
      <c r="G126" s="78"/>
    </row>
    <row r="127" spans="1:7" x14ac:dyDescent="0.25">
      <c r="A127" s="54" t="s">
        <v>237</v>
      </c>
      <c r="B127" s="21"/>
      <c r="C127" s="21" t="s">
        <v>244</v>
      </c>
      <c r="D127" s="15" t="s">
        <v>236</v>
      </c>
      <c r="E127" s="73">
        <v>737.1</v>
      </c>
      <c r="F127" s="74"/>
      <c r="G127" s="74">
        <f>E127*F127</f>
        <v>0</v>
      </c>
    </row>
    <row r="128" spans="1:7" x14ac:dyDescent="0.25">
      <c r="A128" s="178"/>
      <c r="B128" s="28"/>
      <c r="C128" s="28"/>
      <c r="D128" s="25"/>
      <c r="E128" s="77"/>
      <c r="F128" s="78"/>
      <c r="G128" s="78"/>
    </row>
    <row r="129" spans="1:7" x14ac:dyDescent="0.25">
      <c r="A129" s="22" t="s">
        <v>238</v>
      </c>
      <c r="C129" s="29" t="s">
        <v>239</v>
      </c>
      <c r="D129" s="25"/>
      <c r="E129" s="77"/>
      <c r="F129" s="78"/>
      <c r="G129" s="78"/>
    </row>
    <row r="130" spans="1:7" ht="26.4" x14ac:dyDescent="0.25">
      <c r="A130" s="22"/>
      <c r="C130" s="72" t="s">
        <v>241</v>
      </c>
      <c r="D130" s="25"/>
      <c r="E130" s="77"/>
      <c r="F130" s="78"/>
      <c r="G130" s="78"/>
    </row>
    <row r="131" spans="1:7" x14ac:dyDescent="0.25">
      <c r="A131" s="54" t="s">
        <v>242</v>
      </c>
      <c r="B131" s="21"/>
      <c r="C131" s="21" t="s">
        <v>243</v>
      </c>
      <c r="D131" s="15" t="s">
        <v>132</v>
      </c>
      <c r="E131" s="73">
        <v>5.67</v>
      </c>
      <c r="F131" s="74"/>
      <c r="G131" s="74">
        <f>E131*F131</f>
        <v>0</v>
      </c>
    </row>
    <row r="132" spans="1:7" x14ac:dyDescent="0.25">
      <c r="A132" s="22"/>
    </row>
    <row r="133" spans="1:7" x14ac:dyDescent="0.25">
      <c r="A133" s="7" t="s">
        <v>49</v>
      </c>
      <c r="B133" s="8"/>
      <c r="C133" s="8" t="s">
        <v>85</v>
      </c>
      <c r="D133" s="8"/>
      <c r="E133" s="8"/>
      <c r="F133" s="8"/>
      <c r="G133" s="70">
        <f>SUM(G111:G131)</f>
        <v>0</v>
      </c>
    </row>
    <row r="135" spans="1:7" x14ac:dyDescent="0.25">
      <c r="A135" s="7" t="s">
        <v>86</v>
      </c>
      <c r="B135" s="8"/>
      <c r="C135" s="8" t="s">
        <v>87</v>
      </c>
      <c r="D135" s="8"/>
      <c r="E135" s="8"/>
      <c r="F135" s="8"/>
      <c r="G135" s="9"/>
    </row>
    <row r="137" spans="1:7" x14ac:dyDescent="0.25">
      <c r="A137" s="22" t="s">
        <v>88</v>
      </c>
      <c r="C137" s="23" t="s">
        <v>89</v>
      </c>
    </row>
    <row r="138" spans="1:7" ht="211.2" x14ac:dyDescent="0.25">
      <c r="C138" s="61" t="s">
        <v>90</v>
      </c>
    </row>
    <row r="139" spans="1:7" ht="171.6" x14ac:dyDescent="0.25">
      <c r="C139" s="61" t="s">
        <v>91</v>
      </c>
    </row>
    <row r="140" spans="1:7" ht="158.4" x14ac:dyDescent="0.25">
      <c r="C140" s="61" t="s">
        <v>92</v>
      </c>
    </row>
    <row r="141" spans="1:7" ht="198" x14ac:dyDescent="0.25">
      <c r="C141" s="61" t="s">
        <v>93</v>
      </c>
    </row>
    <row r="142" spans="1:7" ht="26.4" x14ac:dyDescent="0.25">
      <c r="C142" s="61" t="s">
        <v>94</v>
      </c>
    </row>
    <row r="144" spans="1:7" x14ac:dyDescent="0.25">
      <c r="A144" s="20" t="s">
        <v>109</v>
      </c>
      <c r="C144" s="29" t="s">
        <v>95</v>
      </c>
    </row>
    <row r="145" spans="1:7" ht="118.8" x14ac:dyDescent="0.25">
      <c r="C145" s="61" t="s">
        <v>96</v>
      </c>
    </row>
    <row r="146" spans="1:7" x14ac:dyDescent="0.25">
      <c r="C146" s="61" t="s">
        <v>97</v>
      </c>
    </row>
    <row r="147" spans="1:7" x14ac:dyDescent="0.25">
      <c r="A147" s="15" t="s">
        <v>110</v>
      </c>
      <c r="B147" s="11"/>
      <c r="C147" s="21" t="s">
        <v>98</v>
      </c>
      <c r="D147" s="49" t="s">
        <v>126</v>
      </c>
      <c r="E147" s="73">
        <v>2</v>
      </c>
      <c r="F147" s="74"/>
      <c r="G147" s="74">
        <f>E147*F147</f>
        <v>0</v>
      </c>
    </row>
    <row r="148" spans="1:7" x14ac:dyDescent="0.25">
      <c r="E148" s="76"/>
      <c r="F148" s="76"/>
      <c r="G148" s="76"/>
    </row>
    <row r="149" spans="1:7" x14ac:dyDescent="0.25">
      <c r="A149" s="20" t="s">
        <v>111</v>
      </c>
      <c r="C149" s="29" t="s">
        <v>99</v>
      </c>
      <c r="E149" s="76"/>
      <c r="F149" s="76"/>
      <c r="G149" s="76"/>
    </row>
    <row r="150" spans="1:7" ht="184.8" x14ac:dyDescent="0.25">
      <c r="C150" s="61" t="s">
        <v>100</v>
      </c>
      <c r="E150" s="76"/>
      <c r="F150" s="76"/>
      <c r="G150" s="76"/>
    </row>
    <row r="151" spans="1:7" x14ac:dyDescent="0.25">
      <c r="A151" s="15" t="s">
        <v>173</v>
      </c>
      <c r="B151" s="11"/>
      <c r="C151" s="21" t="s">
        <v>101</v>
      </c>
      <c r="D151" s="49" t="s">
        <v>126</v>
      </c>
      <c r="E151" s="73">
        <v>1</v>
      </c>
      <c r="F151" s="74"/>
      <c r="G151" s="74">
        <f>E151*F151</f>
        <v>0</v>
      </c>
    </row>
    <row r="152" spans="1:7" x14ac:dyDescent="0.25">
      <c r="E152" s="76"/>
      <c r="F152" s="76"/>
      <c r="G152" s="76"/>
    </row>
    <row r="153" spans="1:7" x14ac:dyDescent="0.25">
      <c r="A153" s="25" t="s">
        <v>112</v>
      </c>
      <c r="C153" s="29" t="s">
        <v>102</v>
      </c>
      <c r="E153" s="76"/>
      <c r="F153" s="76"/>
      <c r="G153" s="76"/>
    </row>
    <row r="154" spans="1:7" ht="158.4" x14ac:dyDescent="0.25">
      <c r="C154" s="61" t="s">
        <v>103</v>
      </c>
      <c r="E154" s="76"/>
      <c r="F154" s="76"/>
      <c r="G154" s="76"/>
    </row>
    <row r="155" spans="1:7" x14ac:dyDescent="0.25">
      <c r="E155" s="76"/>
      <c r="F155" s="76"/>
      <c r="G155" s="76"/>
    </row>
    <row r="156" spans="1:7" x14ac:dyDescent="0.25">
      <c r="A156" s="25" t="s">
        <v>113</v>
      </c>
      <c r="C156" s="29" t="s">
        <v>104</v>
      </c>
      <c r="E156" s="76"/>
      <c r="F156" s="76"/>
      <c r="G156" s="76"/>
    </row>
    <row r="157" spans="1:7" ht="79.2" x14ac:dyDescent="0.25">
      <c r="C157" s="61" t="s">
        <v>105</v>
      </c>
      <c r="E157" s="76"/>
      <c r="F157" s="76"/>
      <c r="G157" s="76"/>
    </row>
    <row r="158" spans="1:7" x14ac:dyDescent="0.25">
      <c r="A158" s="15" t="s">
        <v>114</v>
      </c>
      <c r="B158" s="11"/>
      <c r="C158" s="21" t="s">
        <v>106</v>
      </c>
      <c r="D158" s="15" t="s">
        <v>126</v>
      </c>
      <c r="E158" s="73">
        <v>1</v>
      </c>
      <c r="F158" s="74"/>
      <c r="G158" s="74">
        <f>E158*F158</f>
        <v>0</v>
      </c>
    </row>
    <row r="159" spans="1:7" ht="26.4" x14ac:dyDescent="0.25">
      <c r="A159" s="15" t="s">
        <v>115</v>
      </c>
      <c r="B159" s="11"/>
      <c r="C159" s="21" t="s">
        <v>107</v>
      </c>
      <c r="D159" s="15" t="s">
        <v>128</v>
      </c>
      <c r="E159" s="73">
        <f>ROUNDUP(79.0895,0)</f>
        <v>80</v>
      </c>
      <c r="F159" s="74"/>
      <c r="G159" s="74">
        <f>E159*F159</f>
        <v>0</v>
      </c>
    </row>
    <row r="161" spans="1:7" x14ac:dyDescent="0.25">
      <c r="A161" s="7" t="s">
        <v>86</v>
      </c>
      <c r="B161" s="8"/>
      <c r="C161" s="8" t="s">
        <v>108</v>
      </c>
      <c r="D161" s="8"/>
      <c r="E161" s="8"/>
      <c r="F161" s="8"/>
      <c r="G161" s="70">
        <f>SUM(G142:G159)</f>
        <v>0</v>
      </c>
    </row>
    <row r="167" spans="1:7" x14ac:dyDescent="0.25">
      <c r="G167" s="69"/>
    </row>
  </sheetData>
  <pageMargins left="0.7" right="0.7" top="0.75" bottom="0.75" header="0.3" footer="0.3"/>
  <pageSetup paperSize="9" scale="51" orientation="portrait" verticalDpi="300" r:id="rId1"/>
  <rowBreaks count="7" manualBreakCount="7">
    <brk id="10" max="6" man="1"/>
    <brk id="40" max="6" man="1"/>
    <brk id="62" max="6" man="1"/>
    <brk id="77" max="6" man="1"/>
    <brk id="107" max="16383" man="1"/>
    <brk id="133" max="6" man="1"/>
    <brk id="141"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238"/>
  <sheetViews>
    <sheetView view="pageBreakPreview" topLeftCell="A13" zoomScale="115" zoomScaleNormal="100" zoomScaleSheetLayoutView="115" workbookViewId="0">
      <selection activeCell="J46" sqref="J46"/>
    </sheetView>
  </sheetViews>
  <sheetFormatPr defaultRowHeight="13.2" x14ac:dyDescent="0.25"/>
  <cols>
    <col min="1" max="1" width="5.33203125" style="80" customWidth="1"/>
    <col min="2" max="2" width="5.33203125" style="81" customWidth="1"/>
    <col min="3" max="3" width="4.6640625" style="81" customWidth="1"/>
    <col min="4" max="4" width="5.6640625" style="81" customWidth="1"/>
    <col min="5" max="5" width="35.6640625" style="85" customWidth="1"/>
    <col min="6" max="6" width="3" style="86" customWidth="1"/>
    <col min="7" max="7" width="9.44140625" style="177" customWidth="1"/>
    <col min="8" max="8" width="6.5546875" style="88" customWidth="1"/>
    <col min="9" max="9" width="8.109375" style="82" customWidth="1"/>
    <col min="10" max="10" width="11.6640625" style="82" customWidth="1"/>
    <col min="11" max="11" width="13.33203125" style="83" customWidth="1"/>
    <col min="12" max="12" width="9.109375" style="83"/>
    <col min="13" max="13" width="45.5546875" style="83" customWidth="1"/>
    <col min="14" max="256" width="9.109375" style="83"/>
    <col min="257" max="258" width="5.33203125" style="83" customWidth="1"/>
    <col min="259" max="259" width="4.6640625" style="83" customWidth="1"/>
    <col min="260" max="260" width="5.6640625" style="83" customWidth="1"/>
    <col min="261" max="261" width="35.6640625" style="83" customWidth="1"/>
    <col min="262" max="262" width="3" style="83" customWidth="1"/>
    <col min="263" max="263" width="9.44140625" style="83" customWidth="1"/>
    <col min="264" max="264" width="6.5546875" style="83" customWidth="1"/>
    <col min="265" max="265" width="8.109375" style="83" customWidth="1"/>
    <col min="266" max="266" width="11.6640625" style="83" customWidth="1"/>
    <col min="267" max="267" width="13.33203125" style="83" customWidth="1"/>
    <col min="268" max="268" width="9.109375" style="83"/>
    <col min="269" max="269" width="45.5546875" style="83" customWidth="1"/>
    <col min="270" max="512" width="9.109375" style="83"/>
    <col min="513" max="514" width="5.33203125" style="83" customWidth="1"/>
    <col min="515" max="515" width="4.6640625" style="83" customWidth="1"/>
    <col min="516" max="516" width="5.6640625" style="83" customWidth="1"/>
    <col min="517" max="517" width="35.6640625" style="83" customWidth="1"/>
    <col min="518" max="518" width="3" style="83" customWidth="1"/>
    <col min="519" max="519" width="9.44140625" style="83" customWidth="1"/>
    <col min="520" max="520" width="6.5546875" style="83" customWidth="1"/>
    <col min="521" max="521" width="8.109375" style="83" customWidth="1"/>
    <col min="522" max="522" width="11.6640625" style="83" customWidth="1"/>
    <col min="523" max="523" width="13.33203125" style="83" customWidth="1"/>
    <col min="524" max="524" width="9.109375" style="83"/>
    <col min="525" max="525" width="45.5546875" style="83" customWidth="1"/>
    <col min="526" max="768" width="9.109375" style="83"/>
    <col min="769" max="770" width="5.33203125" style="83" customWidth="1"/>
    <col min="771" max="771" width="4.6640625" style="83" customWidth="1"/>
    <col min="772" max="772" width="5.6640625" style="83" customWidth="1"/>
    <col min="773" max="773" width="35.6640625" style="83" customWidth="1"/>
    <col min="774" max="774" width="3" style="83" customWidth="1"/>
    <col min="775" max="775" width="9.44140625" style="83" customWidth="1"/>
    <col min="776" max="776" width="6.5546875" style="83" customWidth="1"/>
    <col min="777" max="777" width="8.109375" style="83" customWidth="1"/>
    <col min="778" max="778" width="11.6640625" style="83" customWidth="1"/>
    <col min="779" max="779" width="13.33203125" style="83" customWidth="1"/>
    <col min="780" max="780" width="9.109375" style="83"/>
    <col min="781" max="781" width="45.5546875" style="83" customWidth="1"/>
    <col min="782" max="1024" width="9.109375" style="83"/>
    <col min="1025" max="1026" width="5.33203125" style="83" customWidth="1"/>
    <col min="1027" max="1027" width="4.6640625" style="83" customWidth="1"/>
    <col min="1028" max="1028" width="5.6640625" style="83" customWidth="1"/>
    <col min="1029" max="1029" width="35.6640625" style="83" customWidth="1"/>
    <col min="1030" max="1030" width="3" style="83" customWidth="1"/>
    <col min="1031" max="1031" width="9.44140625" style="83" customWidth="1"/>
    <col min="1032" max="1032" width="6.5546875" style="83" customWidth="1"/>
    <col min="1033" max="1033" width="8.109375" style="83" customWidth="1"/>
    <col min="1034" max="1034" width="11.6640625" style="83" customWidth="1"/>
    <col min="1035" max="1035" width="13.33203125" style="83" customWidth="1"/>
    <col min="1036" max="1036" width="9.109375" style="83"/>
    <col min="1037" max="1037" width="45.5546875" style="83" customWidth="1"/>
    <col min="1038" max="1280" width="9.109375" style="83"/>
    <col min="1281" max="1282" width="5.33203125" style="83" customWidth="1"/>
    <col min="1283" max="1283" width="4.6640625" style="83" customWidth="1"/>
    <col min="1284" max="1284" width="5.6640625" style="83" customWidth="1"/>
    <col min="1285" max="1285" width="35.6640625" style="83" customWidth="1"/>
    <col min="1286" max="1286" width="3" style="83" customWidth="1"/>
    <col min="1287" max="1287" width="9.44140625" style="83" customWidth="1"/>
    <col min="1288" max="1288" width="6.5546875" style="83" customWidth="1"/>
    <col min="1289" max="1289" width="8.109375" style="83" customWidth="1"/>
    <col min="1290" max="1290" width="11.6640625" style="83" customWidth="1"/>
    <col min="1291" max="1291" width="13.33203125" style="83" customWidth="1"/>
    <col min="1292" max="1292" width="9.109375" style="83"/>
    <col min="1293" max="1293" width="45.5546875" style="83" customWidth="1"/>
    <col min="1294" max="1536" width="9.109375" style="83"/>
    <col min="1537" max="1538" width="5.33203125" style="83" customWidth="1"/>
    <col min="1539" max="1539" width="4.6640625" style="83" customWidth="1"/>
    <col min="1540" max="1540" width="5.6640625" style="83" customWidth="1"/>
    <col min="1541" max="1541" width="35.6640625" style="83" customWidth="1"/>
    <col min="1542" max="1542" width="3" style="83" customWidth="1"/>
    <col min="1543" max="1543" width="9.44140625" style="83" customWidth="1"/>
    <col min="1544" max="1544" width="6.5546875" style="83" customWidth="1"/>
    <col min="1545" max="1545" width="8.109375" style="83" customWidth="1"/>
    <col min="1546" max="1546" width="11.6640625" style="83" customWidth="1"/>
    <col min="1547" max="1547" width="13.33203125" style="83" customWidth="1"/>
    <col min="1548" max="1548" width="9.109375" style="83"/>
    <col min="1549" max="1549" width="45.5546875" style="83" customWidth="1"/>
    <col min="1550" max="1792" width="9.109375" style="83"/>
    <col min="1793" max="1794" width="5.33203125" style="83" customWidth="1"/>
    <col min="1795" max="1795" width="4.6640625" style="83" customWidth="1"/>
    <col min="1796" max="1796" width="5.6640625" style="83" customWidth="1"/>
    <col min="1797" max="1797" width="35.6640625" style="83" customWidth="1"/>
    <col min="1798" max="1798" width="3" style="83" customWidth="1"/>
    <col min="1799" max="1799" width="9.44140625" style="83" customWidth="1"/>
    <col min="1800" max="1800" width="6.5546875" style="83" customWidth="1"/>
    <col min="1801" max="1801" width="8.109375" style="83" customWidth="1"/>
    <col min="1802" max="1802" width="11.6640625" style="83" customWidth="1"/>
    <col min="1803" max="1803" width="13.33203125" style="83" customWidth="1"/>
    <col min="1804" max="1804" width="9.109375" style="83"/>
    <col min="1805" max="1805" width="45.5546875" style="83" customWidth="1"/>
    <col min="1806" max="2048" width="9.109375" style="83"/>
    <col min="2049" max="2050" width="5.33203125" style="83" customWidth="1"/>
    <col min="2051" max="2051" width="4.6640625" style="83" customWidth="1"/>
    <col min="2052" max="2052" width="5.6640625" style="83" customWidth="1"/>
    <col min="2053" max="2053" width="35.6640625" style="83" customWidth="1"/>
    <col min="2054" max="2054" width="3" style="83" customWidth="1"/>
    <col min="2055" max="2055" width="9.44140625" style="83" customWidth="1"/>
    <col min="2056" max="2056" width="6.5546875" style="83" customWidth="1"/>
    <col min="2057" max="2057" width="8.109375" style="83" customWidth="1"/>
    <col min="2058" max="2058" width="11.6640625" style="83" customWidth="1"/>
    <col min="2059" max="2059" width="13.33203125" style="83" customWidth="1"/>
    <col min="2060" max="2060" width="9.109375" style="83"/>
    <col min="2061" max="2061" width="45.5546875" style="83" customWidth="1"/>
    <col min="2062" max="2304" width="9.109375" style="83"/>
    <col min="2305" max="2306" width="5.33203125" style="83" customWidth="1"/>
    <col min="2307" max="2307" width="4.6640625" style="83" customWidth="1"/>
    <col min="2308" max="2308" width="5.6640625" style="83" customWidth="1"/>
    <col min="2309" max="2309" width="35.6640625" style="83" customWidth="1"/>
    <col min="2310" max="2310" width="3" style="83" customWidth="1"/>
    <col min="2311" max="2311" width="9.44140625" style="83" customWidth="1"/>
    <col min="2312" max="2312" width="6.5546875" style="83" customWidth="1"/>
    <col min="2313" max="2313" width="8.109375" style="83" customWidth="1"/>
    <col min="2314" max="2314" width="11.6640625" style="83" customWidth="1"/>
    <col min="2315" max="2315" width="13.33203125" style="83" customWidth="1"/>
    <col min="2316" max="2316" width="9.109375" style="83"/>
    <col min="2317" max="2317" width="45.5546875" style="83" customWidth="1"/>
    <col min="2318" max="2560" width="9.109375" style="83"/>
    <col min="2561" max="2562" width="5.33203125" style="83" customWidth="1"/>
    <col min="2563" max="2563" width="4.6640625" style="83" customWidth="1"/>
    <col min="2564" max="2564" width="5.6640625" style="83" customWidth="1"/>
    <col min="2565" max="2565" width="35.6640625" style="83" customWidth="1"/>
    <col min="2566" max="2566" width="3" style="83" customWidth="1"/>
    <col min="2567" max="2567" width="9.44140625" style="83" customWidth="1"/>
    <col min="2568" max="2568" width="6.5546875" style="83" customWidth="1"/>
    <col min="2569" max="2569" width="8.109375" style="83" customWidth="1"/>
    <col min="2570" max="2570" width="11.6640625" style="83" customWidth="1"/>
    <col min="2571" max="2571" width="13.33203125" style="83" customWidth="1"/>
    <col min="2572" max="2572" width="9.109375" style="83"/>
    <col min="2573" max="2573" width="45.5546875" style="83" customWidth="1"/>
    <col min="2574" max="2816" width="9.109375" style="83"/>
    <col min="2817" max="2818" width="5.33203125" style="83" customWidth="1"/>
    <col min="2819" max="2819" width="4.6640625" style="83" customWidth="1"/>
    <col min="2820" max="2820" width="5.6640625" style="83" customWidth="1"/>
    <col min="2821" max="2821" width="35.6640625" style="83" customWidth="1"/>
    <col min="2822" max="2822" width="3" style="83" customWidth="1"/>
    <col min="2823" max="2823" width="9.44140625" style="83" customWidth="1"/>
    <col min="2824" max="2824" width="6.5546875" style="83" customWidth="1"/>
    <col min="2825" max="2825" width="8.109375" style="83" customWidth="1"/>
    <col min="2826" max="2826" width="11.6640625" style="83" customWidth="1"/>
    <col min="2827" max="2827" width="13.33203125" style="83" customWidth="1"/>
    <col min="2828" max="2828" width="9.109375" style="83"/>
    <col min="2829" max="2829" width="45.5546875" style="83" customWidth="1"/>
    <col min="2830" max="3072" width="9.109375" style="83"/>
    <col min="3073" max="3074" width="5.33203125" style="83" customWidth="1"/>
    <col min="3075" max="3075" width="4.6640625" style="83" customWidth="1"/>
    <col min="3076" max="3076" width="5.6640625" style="83" customWidth="1"/>
    <col min="3077" max="3077" width="35.6640625" style="83" customWidth="1"/>
    <col min="3078" max="3078" width="3" style="83" customWidth="1"/>
    <col min="3079" max="3079" width="9.44140625" style="83" customWidth="1"/>
    <col min="3080" max="3080" width="6.5546875" style="83" customWidth="1"/>
    <col min="3081" max="3081" width="8.109375" style="83" customWidth="1"/>
    <col min="3082" max="3082" width="11.6640625" style="83" customWidth="1"/>
    <col min="3083" max="3083" width="13.33203125" style="83" customWidth="1"/>
    <col min="3084" max="3084" width="9.109375" style="83"/>
    <col min="3085" max="3085" width="45.5546875" style="83" customWidth="1"/>
    <col min="3086" max="3328" width="9.109375" style="83"/>
    <col min="3329" max="3330" width="5.33203125" style="83" customWidth="1"/>
    <col min="3331" max="3331" width="4.6640625" style="83" customWidth="1"/>
    <col min="3332" max="3332" width="5.6640625" style="83" customWidth="1"/>
    <col min="3333" max="3333" width="35.6640625" style="83" customWidth="1"/>
    <col min="3334" max="3334" width="3" style="83" customWidth="1"/>
    <col min="3335" max="3335" width="9.44140625" style="83" customWidth="1"/>
    <col min="3336" max="3336" width="6.5546875" style="83" customWidth="1"/>
    <col min="3337" max="3337" width="8.109375" style="83" customWidth="1"/>
    <col min="3338" max="3338" width="11.6640625" style="83" customWidth="1"/>
    <col min="3339" max="3339" width="13.33203125" style="83" customWidth="1"/>
    <col min="3340" max="3340" width="9.109375" style="83"/>
    <col min="3341" max="3341" width="45.5546875" style="83" customWidth="1"/>
    <col min="3342" max="3584" width="9.109375" style="83"/>
    <col min="3585" max="3586" width="5.33203125" style="83" customWidth="1"/>
    <col min="3587" max="3587" width="4.6640625" style="83" customWidth="1"/>
    <col min="3588" max="3588" width="5.6640625" style="83" customWidth="1"/>
    <col min="3589" max="3589" width="35.6640625" style="83" customWidth="1"/>
    <col min="3590" max="3590" width="3" style="83" customWidth="1"/>
    <col min="3591" max="3591" width="9.44140625" style="83" customWidth="1"/>
    <col min="3592" max="3592" width="6.5546875" style="83" customWidth="1"/>
    <col min="3593" max="3593" width="8.109375" style="83" customWidth="1"/>
    <col min="3594" max="3594" width="11.6640625" style="83" customWidth="1"/>
    <col min="3595" max="3595" width="13.33203125" style="83" customWidth="1"/>
    <col min="3596" max="3596" width="9.109375" style="83"/>
    <col min="3597" max="3597" width="45.5546875" style="83" customWidth="1"/>
    <col min="3598" max="3840" width="9.109375" style="83"/>
    <col min="3841" max="3842" width="5.33203125" style="83" customWidth="1"/>
    <col min="3843" max="3843" width="4.6640625" style="83" customWidth="1"/>
    <col min="3844" max="3844" width="5.6640625" style="83" customWidth="1"/>
    <col min="3845" max="3845" width="35.6640625" style="83" customWidth="1"/>
    <col min="3846" max="3846" width="3" style="83" customWidth="1"/>
    <col min="3847" max="3847" width="9.44140625" style="83" customWidth="1"/>
    <col min="3848" max="3848" width="6.5546875" style="83" customWidth="1"/>
    <col min="3849" max="3849" width="8.109375" style="83" customWidth="1"/>
    <col min="3850" max="3850" width="11.6640625" style="83" customWidth="1"/>
    <col min="3851" max="3851" width="13.33203125" style="83" customWidth="1"/>
    <col min="3852" max="3852" width="9.109375" style="83"/>
    <col min="3853" max="3853" width="45.5546875" style="83" customWidth="1"/>
    <col min="3854" max="4096" width="9.109375" style="83"/>
    <col min="4097" max="4098" width="5.33203125" style="83" customWidth="1"/>
    <col min="4099" max="4099" width="4.6640625" style="83" customWidth="1"/>
    <col min="4100" max="4100" width="5.6640625" style="83" customWidth="1"/>
    <col min="4101" max="4101" width="35.6640625" style="83" customWidth="1"/>
    <col min="4102" max="4102" width="3" style="83" customWidth="1"/>
    <col min="4103" max="4103" width="9.44140625" style="83" customWidth="1"/>
    <col min="4104" max="4104" width="6.5546875" style="83" customWidth="1"/>
    <col min="4105" max="4105" width="8.109375" style="83" customWidth="1"/>
    <col min="4106" max="4106" width="11.6640625" style="83" customWidth="1"/>
    <col min="4107" max="4107" width="13.33203125" style="83" customWidth="1"/>
    <col min="4108" max="4108" width="9.109375" style="83"/>
    <col min="4109" max="4109" width="45.5546875" style="83" customWidth="1"/>
    <col min="4110" max="4352" width="9.109375" style="83"/>
    <col min="4353" max="4354" width="5.33203125" style="83" customWidth="1"/>
    <col min="4355" max="4355" width="4.6640625" style="83" customWidth="1"/>
    <col min="4356" max="4356" width="5.6640625" style="83" customWidth="1"/>
    <col min="4357" max="4357" width="35.6640625" style="83" customWidth="1"/>
    <col min="4358" max="4358" width="3" style="83" customWidth="1"/>
    <col min="4359" max="4359" width="9.44140625" style="83" customWidth="1"/>
    <col min="4360" max="4360" width="6.5546875" style="83" customWidth="1"/>
    <col min="4361" max="4361" width="8.109375" style="83" customWidth="1"/>
    <col min="4362" max="4362" width="11.6640625" style="83" customWidth="1"/>
    <col min="4363" max="4363" width="13.33203125" style="83" customWidth="1"/>
    <col min="4364" max="4364" width="9.109375" style="83"/>
    <col min="4365" max="4365" width="45.5546875" style="83" customWidth="1"/>
    <col min="4366" max="4608" width="9.109375" style="83"/>
    <col min="4609" max="4610" width="5.33203125" style="83" customWidth="1"/>
    <col min="4611" max="4611" width="4.6640625" style="83" customWidth="1"/>
    <col min="4612" max="4612" width="5.6640625" style="83" customWidth="1"/>
    <col min="4613" max="4613" width="35.6640625" style="83" customWidth="1"/>
    <col min="4614" max="4614" width="3" style="83" customWidth="1"/>
    <col min="4615" max="4615" width="9.44140625" style="83" customWidth="1"/>
    <col min="4616" max="4616" width="6.5546875" style="83" customWidth="1"/>
    <col min="4617" max="4617" width="8.109375" style="83" customWidth="1"/>
    <col min="4618" max="4618" width="11.6640625" style="83" customWidth="1"/>
    <col min="4619" max="4619" width="13.33203125" style="83" customWidth="1"/>
    <col min="4620" max="4620" width="9.109375" style="83"/>
    <col min="4621" max="4621" width="45.5546875" style="83" customWidth="1"/>
    <col min="4622" max="4864" width="9.109375" style="83"/>
    <col min="4865" max="4866" width="5.33203125" style="83" customWidth="1"/>
    <col min="4867" max="4867" width="4.6640625" style="83" customWidth="1"/>
    <col min="4868" max="4868" width="5.6640625" style="83" customWidth="1"/>
    <col min="4869" max="4869" width="35.6640625" style="83" customWidth="1"/>
    <col min="4870" max="4870" width="3" style="83" customWidth="1"/>
    <col min="4871" max="4871" width="9.44140625" style="83" customWidth="1"/>
    <col min="4872" max="4872" width="6.5546875" style="83" customWidth="1"/>
    <col min="4873" max="4873" width="8.109375" style="83" customWidth="1"/>
    <col min="4874" max="4874" width="11.6640625" style="83" customWidth="1"/>
    <col min="4875" max="4875" width="13.33203125" style="83" customWidth="1"/>
    <col min="4876" max="4876" width="9.109375" style="83"/>
    <col min="4877" max="4877" width="45.5546875" style="83" customWidth="1"/>
    <col min="4878" max="5120" width="9.109375" style="83"/>
    <col min="5121" max="5122" width="5.33203125" style="83" customWidth="1"/>
    <col min="5123" max="5123" width="4.6640625" style="83" customWidth="1"/>
    <col min="5124" max="5124" width="5.6640625" style="83" customWidth="1"/>
    <col min="5125" max="5125" width="35.6640625" style="83" customWidth="1"/>
    <col min="5126" max="5126" width="3" style="83" customWidth="1"/>
    <col min="5127" max="5127" width="9.44140625" style="83" customWidth="1"/>
    <col min="5128" max="5128" width="6.5546875" style="83" customWidth="1"/>
    <col min="5129" max="5129" width="8.109375" style="83" customWidth="1"/>
    <col min="5130" max="5130" width="11.6640625" style="83" customWidth="1"/>
    <col min="5131" max="5131" width="13.33203125" style="83" customWidth="1"/>
    <col min="5132" max="5132" width="9.109375" style="83"/>
    <col min="5133" max="5133" width="45.5546875" style="83" customWidth="1"/>
    <col min="5134" max="5376" width="9.109375" style="83"/>
    <col min="5377" max="5378" width="5.33203125" style="83" customWidth="1"/>
    <col min="5379" max="5379" width="4.6640625" style="83" customWidth="1"/>
    <col min="5380" max="5380" width="5.6640625" style="83" customWidth="1"/>
    <col min="5381" max="5381" width="35.6640625" style="83" customWidth="1"/>
    <col min="5382" max="5382" width="3" style="83" customWidth="1"/>
    <col min="5383" max="5383" width="9.44140625" style="83" customWidth="1"/>
    <col min="5384" max="5384" width="6.5546875" style="83" customWidth="1"/>
    <col min="5385" max="5385" width="8.109375" style="83" customWidth="1"/>
    <col min="5386" max="5386" width="11.6640625" style="83" customWidth="1"/>
    <col min="5387" max="5387" width="13.33203125" style="83" customWidth="1"/>
    <col min="5388" max="5388" width="9.109375" style="83"/>
    <col min="5389" max="5389" width="45.5546875" style="83" customWidth="1"/>
    <col min="5390" max="5632" width="9.109375" style="83"/>
    <col min="5633" max="5634" width="5.33203125" style="83" customWidth="1"/>
    <col min="5635" max="5635" width="4.6640625" style="83" customWidth="1"/>
    <col min="5636" max="5636" width="5.6640625" style="83" customWidth="1"/>
    <col min="5637" max="5637" width="35.6640625" style="83" customWidth="1"/>
    <col min="5638" max="5638" width="3" style="83" customWidth="1"/>
    <col min="5639" max="5639" width="9.44140625" style="83" customWidth="1"/>
    <col min="5640" max="5640" width="6.5546875" style="83" customWidth="1"/>
    <col min="5641" max="5641" width="8.109375" style="83" customWidth="1"/>
    <col min="5642" max="5642" width="11.6640625" style="83" customWidth="1"/>
    <col min="5643" max="5643" width="13.33203125" style="83" customWidth="1"/>
    <col min="5644" max="5644" width="9.109375" style="83"/>
    <col min="5645" max="5645" width="45.5546875" style="83" customWidth="1"/>
    <col min="5646" max="5888" width="9.109375" style="83"/>
    <col min="5889" max="5890" width="5.33203125" style="83" customWidth="1"/>
    <col min="5891" max="5891" width="4.6640625" style="83" customWidth="1"/>
    <col min="5892" max="5892" width="5.6640625" style="83" customWidth="1"/>
    <col min="5893" max="5893" width="35.6640625" style="83" customWidth="1"/>
    <col min="5894" max="5894" width="3" style="83" customWidth="1"/>
    <col min="5895" max="5895" width="9.44140625" style="83" customWidth="1"/>
    <col min="5896" max="5896" width="6.5546875" style="83" customWidth="1"/>
    <col min="5897" max="5897" width="8.109375" style="83" customWidth="1"/>
    <col min="5898" max="5898" width="11.6640625" style="83" customWidth="1"/>
    <col min="5899" max="5899" width="13.33203125" style="83" customWidth="1"/>
    <col min="5900" max="5900" width="9.109375" style="83"/>
    <col min="5901" max="5901" width="45.5546875" style="83" customWidth="1"/>
    <col min="5902" max="6144" width="9.109375" style="83"/>
    <col min="6145" max="6146" width="5.33203125" style="83" customWidth="1"/>
    <col min="6147" max="6147" width="4.6640625" style="83" customWidth="1"/>
    <col min="6148" max="6148" width="5.6640625" style="83" customWidth="1"/>
    <col min="6149" max="6149" width="35.6640625" style="83" customWidth="1"/>
    <col min="6150" max="6150" width="3" style="83" customWidth="1"/>
    <col min="6151" max="6151" width="9.44140625" style="83" customWidth="1"/>
    <col min="6152" max="6152" width="6.5546875" style="83" customWidth="1"/>
    <col min="6153" max="6153" width="8.109375" style="83" customWidth="1"/>
    <col min="6154" max="6154" width="11.6640625" style="83" customWidth="1"/>
    <col min="6155" max="6155" width="13.33203125" style="83" customWidth="1"/>
    <col min="6156" max="6156" width="9.109375" style="83"/>
    <col min="6157" max="6157" width="45.5546875" style="83" customWidth="1"/>
    <col min="6158" max="6400" width="9.109375" style="83"/>
    <col min="6401" max="6402" width="5.33203125" style="83" customWidth="1"/>
    <col min="6403" max="6403" width="4.6640625" style="83" customWidth="1"/>
    <col min="6404" max="6404" width="5.6640625" style="83" customWidth="1"/>
    <col min="6405" max="6405" width="35.6640625" style="83" customWidth="1"/>
    <col min="6406" max="6406" width="3" style="83" customWidth="1"/>
    <col min="6407" max="6407" width="9.44140625" style="83" customWidth="1"/>
    <col min="6408" max="6408" width="6.5546875" style="83" customWidth="1"/>
    <col min="6409" max="6409" width="8.109375" style="83" customWidth="1"/>
    <col min="6410" max="6410" width="11.6640625" style="83" customWidth="1"/>
    <col min="6411" max="6411" width="13.33203125" style="83" customWidth="1"/>
    <col min="6412" max="6412" width="9.109375" style="83"/>
    <col min="6413" max="6413" width="45.5546875" style="83" customWidth="1"/>
    <col min="6414" max="6656" width="9.109375" style="83"/>
    <col min="6657" max="6658" width="5.33203125" style="83" customWidth="1"/>
    <col min="6659" max="6659" width="4.6640625" style="83" customWidth="1"/>
    <col min="6660" max="6660" width="5.6640625" style="83" customWidth="1"/>
    <col min="6661" max="6661" width="35.6640625" style="83" customWidth="1"/>
    <col min="6662" max="6662" width="3" style="83" customWidth="1"/>
    <col min="6663" max="6663" width="9.44140625" style="83" customWidth="1"/>
    <col min="6664" max="6664" width="6.5546875" style="83" customWidth="1"/>
    <col min="6665" max="6665" width="8.109375" style="83" customWidth="1"/>
    <col min="6666" max="6666" width="11.6640625" style="83" customWidth="1"/>
    <col min="6667" max="6667" width="13.33203125" style="83" customWidth="1"/>
    <col min="6668" max="6668" width="9.109375" style="83"/>
    <col min="6669" max="6669" width="45.5546875" style="83" customWidth="1"/>
    <col min="6670" max="6912" width="9.109375" style="83"/>
    <col min="6913" max="6914" width="5.33203125" style="83" customWidth="1"/>
    <col min="6915" max="6915" width="4.6640625" style="83" customWidth="1"/>
    <col min="6916" max="6916" width="5.6640625" style="83" customWidth="1"/>
    <col min="6917" max="6917" width="35.6640625" style="83" customWidth="1"/>
    <col min="6918" max="6918" width="3" style="83" customWidth="1"/>
    <col min="6919" max="6919" width="9.44140625" style="83" customWidth="1"/>
    <col min="6920" max="6920" width="6.5546875" style="83" customWidth="1"/>
    <col min="6921" max="6921" width="8.109375" style="83" customWidth="1"/>
    <col min="6922" max="6922" width="11.6640625" style="83" customWidth="1"/>
    <col min="6923" max="6923" width="13.33203125" style="83" customWidth="1"/>
    <col min="6924" max="6924" width="9.109375" style="83"/>
    <col min="6925" max="6925" width="45.5546875" style="83" customWidth="1"/>
    <col min="6926" max="7168" width="9.109375" style="83"/>
    <col min="7169" max="7170" width="5.33203125" style="83" customWidth="1"/>
    <col min="7171" max="7171" width="4.6640625" style="83" customWidth="1"/>
    <col min="7172" max="7172" width="5.6640625" style="83" customWidth="1"/>
    <col min="7173" max="7173" width="35.6640625" style="83" customWidth="1"/>
    <col min="7174" max="7174" width="3" style="83" customWidth="1"/>
    <col min="7175" max="7175" width="9.44140625" style="83" customWidth="1"/>
    <col min="7176" max="7176" width="6.5546875" style="83" customWidth="1"/>
    <col min="7177" max="7177" width="8.109375" style="83" customWidth="1"/>
    <col min="7178" max="7178" width="11.6640625" style="83" customWidth="1"/>
    <col min="7179" max="7179" width="13.33203125" style="83" customWidth="1"/>
    <col min="7180" max="7180" width="9.109375" style="83"/>
    <col min="7181" max="7181" width="45.5546875" style="83" customWidth="1"/>
    <col min="7182" max="7424" width="9.109375" style="83"/>
    <col min="7425" max="7426" width="5.33203125" style="83" customWidth="1"/>
    <col min="7427" max="7427" width="4.6640625" style="83" customWidth="1"/>
    <col min="7428" max="7428" width="5.6640625" style="83" customWidth="1"/>
    <col min="7429" max="7429" width="35.6640625" style="83" customWidth="1"/>
    <col min="7430" max="7430" width="3" style="83" customWidth="1"/>
    <col min="7431" max="7431" width="9.44140625" style="83" customWidth="1"/>
    <col min="7432" max="7432" width="6.5546875" style="83" customWidth="1"/>
    <col min="7433" max="7433" width="8.109375" style="83" customWidth="1"/>
    <col min="7434" max="7434" width="11.6640625" style="83" customWidth="1"/>
    <col min="7435" max="7435" width="13.33203125" style="83" customWidth="1"/>
    <col min="7436" max="7436" width="9.109375" style="83"/>
    <col min="7437" max="7437" width="45.5546875" style="83" customWidth="1"/>
    <col min="7438" max="7680" width="9.109375" style="83"/>
    <col min="7681" max="7682" width="5.33203125" style="83" customWidth="1"/>
    <col min="7683" max="7683" width="4.6640625" style="83" customWidth="1"/>
    <col min="7684" max="7684" width="5.6640625" style="83" customWidth="1"/>
    <col min="7685" max="7685" width="35.6640625" style="83" customWidth="1"/>
    <col min="7686" max="7686" width="3" style="83" customWidth="1"/>
    <col min="7687" max="7687" width="9.44140625" style="83" customWidth="1"/>
    <col min="7688" max="7688" width="6.5546875" style="83" customWidth="1"/>
    <col min="7689" max="7689" width="8.109375" style="83" customWidth="1"/>
    <col min="7690" max="7690" width="11.6640625" style="83" customWidth="1"/>
    <col min="7691" max="7691" width="13.33203125" style="83" customWidth="1"/>
    <col min="7692" max="7692" width="9.109375" style="83"/>
    <col min="7693" max="7693" width="45.5546875" style="83" customWidth="1"/>
    <col min="7694" max="7936" width="9.109375" style="83"/>
    <col min="7937" max="7938" width="5.33203125" style="83" customWidth="1"/>
    <col min="7939" max="7939" width="4.6640625" style="83" customWidth="1"/>
    <col min="7940" max="7940" width="5.6640625" style="83" customWidth="1"/>
    <col min="7941" max="7941" width="35.6640625" style="83" customWidth="1"/>
    <col min="7942" max="7942" width="3" style="83" customWidth="1"/>
    <col min="7943" max="7943" width="9.44140625" style="83" customWidth="1"/>
    <col min="7944" max="7944" width="6.5546875" style="83" customWidth="1"/>
    <col min="7945" max="7945" width="8.109375" style="83" customWidth="1"/>
    <col min="7946" max="7946" width="11.6640625" style="83" customWidth="1"/>
    <col min="7947" max="7947" width="13.33203125" style="83" customWidth="1"/>
    <col min="7948" max="7948" width="9.109375" style="83"/>
    <col min="7949" max="7949" width="45.5546875" style="83" customWidth="1"/>
    <col min="7950" max="8192" width="9.109375" style="83"/>
    <col min="8193" max="8194" width="5.33203125" style="83" customWidth="1"/>
    <col min="8195" max="8195" width="4.6640625" style="83" customWidth="1"/>
    <col min="8196" max="8196" width="5.6640625" style="83" customWidth="1"/>
    <col min="8197" max="8197" width="35.6640625" style="83" customWidth="1"/>
    <col min="8198" max="8198" width="3" style="83" customWidth="1"/>
    <col min="8199" max="8199" width="9.44140625" style="83" customWidth="1"/>
    <col min="8200" max="8200" width="6.5546875" style="83" customWidth="1"/>
    <col min="8201" max="8201" width="8.109375" style="83" customWidth="1"/>
    <col min="8202" max="8202" width="11.6640625" style="83" customWidth="1"/>
    <col min="8203" max="8203" width="13.33203125" style="83" customWidth="1"/>
    <col min="8204" max="8204" width="9.109375" style="83"/>
    <col min="8205" max="8205" width="45.5546875" style="83" customWidth="1"/>
    <col min="8206" max="8448" width="9.109375" style="83"/>
    <col min="8449" max="8450" width="5.33203125" style="83" customWidth="1"/>
    <col min="8451" max="8451" width="4.6640625" style="83" customWidth="1"/>
    <col min="8452" max="8452" width="5.6640625" style="83" customWidth="1"/>
    <col min="8453" max="8453" width="35.6640625" style="83" customWidth="1"/>
    <col min="8454" max="8454" width="3" style="83" customWidth="1"/>
    <col min="8455" max="8455" width="9.44140625" style="83" customWidth="1"/>
    <col min="8456" max="8456" width="6.5546875" style="83" customWidth="1"/>
    <col min="8457" max="8457" width="8.109375" style="83" customWidth="1"/>
    <col min="8458" max="8458" width="11.6640625" style="83" customWidth="1"/>
    <col min="8459" max="8459" width="13.33203125" style="83" customWidth="1"/>
    <col min="8460" max="8460" width="9.109375" style="83"/>
    <col min="8461" max="8461" width="45.5546875" style="83" customWidth="1"/>
    <col min="8462" max="8704" width="9.109375" style="83"/>
    <col min="8705" max="8706" width="5.33203125" style="83" customWidth="1"/>
    <col min="8707" max="8707" width="4.6640625" style="83" customWidth="1"/>
    <col min="8708" max="8708" width="5.6640625" style="83" customWidth="1"/>
    <col min="8709" max="8709" width="35.6640625" style="83" customWidth="1"/>
    <col min="8710" max="8710" width="3" style="83" customWidth="1"/>
    <col min="8711" max="8711" width="9.44140625" style="83" customWidth="1"/>
    <col min="8712" max="8712" width="6.5546875" style="83" customWidth="1"/>
    <col min="8713" max="8713" width="8.109375" style="83" customWidth="1"/>
    <col min="8714" max="8714" width="11.6640625" style="83" customWidth="1"/>
    <col min="8715" max="8715" width="13.33203125" style="83" customWidth="1"/>
    <col min="8716" max="8716" width="9.109375" style="83"/>
    <col min="8717" max="8717" width="45.5546875" style="83" customWidth="1"/>
    <col min="8718" max="8960" width="9.109375" style="83"/>
    <col min="8961" max="8962" width="5.33203125" style="83" customWidth="1"/>
    <col min="8963" max="8963" width="4.6640625" style="83" customWidth="1"/>
    <col min="8964" max="8964" width="5.6640625" style="83" customWidth="1"/>
    <col min="8965" max="8965" width="35.6640625" style="83" customWidth="1"/>
    <col min="8966" max="8966" width="3" style="83" customWidth="1"/>
    <col min="8967" max="8967" width="9.44140625" style="83" customWidth="1"/>
    <col min="8968" max="8968" width="6.5546875" style="83" customWidth="1"/>
    <col min="8969" max="8969" width="8.109375" style="83" customWidth="1"/>
    <col min="8970" max="8970" width="11.6640625" style="83" customWidth="1"/>
    <col min="8971" max="8971" width="13.33203125" style="83" customWidth="1"/>
    <col min="8972" max="8972" width="9.109375" style="83"/>
    <col min="8973" max="8973" width="45.5546875" style="83" customWidth="1"/>
    <col min="8974" max="9216" width="9.109375" style="83"/>
    <col min="9217" max="9218" width="5.33203125" style="83" customWidth="1"/>
    <col min="9219" max="9219" width="4.6640625" style="83" customWidth="1"/>
    <col min="9220" max="9220" width="5.6640625" style="83" customWidth="1"/>
    <col min="9221" max="9221" width="35.6640625" style="83" customWidth="1"/>
    <col min="9222" max="9222" width="3" style="83" customWidth="1"/>
    <col min="9223" max="9223" width="9.44140625" style="83" customWidth="1"/>
    <col min="9224" max="9224" width="6.5546875" style="83" customWidth="1"/>
    <col min="9225" max="9225" width="8.109375" style="83" customWidth="1"/>
    <col min="9226" max="9226" width="11.6640625" style="83" customWidth="1"/>
    <col min="9227" max="9227" width="13.33203125" style="83" customWidth="1"/>
    <col min="9228" max="9228" width="9.109375" style="83"/>
    <col min="9229" max="9229" width="45.5546875" style="83" customWidth="1"/>
    <col min="9230" max="9472" width="9.109375" style="83"/>
    <col min="9473" max="9474" width="5.33203125" style="83" customWidth="1"/>
    <col min="9475" max="9475" width="4.6640625" style="83" customWidth="1"/>
    <col min="9476" max="9476" width="5.6640625" style="83" customWidth="1"/>
    <col min="9477" max="9477" width="35.6640625" style="83" customWidth="1"/>
    <col min="9478" max="9478" width="3" style="83" customWidth="1"/>
    <col min="9479" max="9479" width="9.44140625" style="83" customWidth="1"/>
    <col min="9480" max="9480" width="6.5546875" style="83" customWidth="1"/>
    <col min="9481" max="9481" width="8.109375" style="83" customWidth="1"/>
    <col min="9482" max="9482" width="11.6640625" style="83" customWidth="1"/>
    <col min="9483" max="9483" width="13.33203125" style="83" customWidth="1"/>
    <col min="9484" max="9484" width="9.109375" style="83"/>
    <col min="9485" max="9485" width="45.5546875" style="83" customWidth="1"/>
    <col min="9486" max="9728" width="9.109375" style="83"/>
    <col min="9729" max="9730" width="5.33203125" style="83" customWidth="1"/>
    <col min="9731" max="9731" width="4.6640625" style="83" customWidth="1"/>
    <col min="9732" max="9732" width="5.6640625" style="83" customWidth="1"/>
    <col min="9733" max="9733" width="35.6640625" style="83" customWidth="1"/>
    <col min="9734" max="9734" width="3" style="83" customWidth="1"/>
    <col min="9735" max="9735" width="9.44140625" style="83" customWidth="1"/>
    <col min="9736" max="9736" width="6.5546875" style="83" customWidth="1"/>
    <col min="9737" max="9737" width="8.109375" style="83" customWidth="1"/>
    <col min="9738" max="9738" width="11.6640625" style="83" customWidth="1"/>
    <col min="9739" max="9739" width="13.33203125" style="83" customWidth="1"/>
    <col min="9740" max="9740" width="9.109375" style="83"/>
    <col min="9741" max="9741" width="45.5546875" style="83" customWidth="1"/>
    <col min="9742" max="9984" width="9.109375" style="83"/>
    <col min="9985" max="9986" width="5.33203125" style="83" customWidth="1"/>
    <col min="9987" max="9987" width="4.6640625" style="83" customWidth="1"/>
    <col min="9988" max="9988" width="5.6640625" style="83" customWidth="1"/>
    <col min="9989" max="9989" width="35.6640625" style="83" customWidth="1"/>
    <col min="9990" max="9990" width="3" style="83" customWidth="1"/>
    <col min="9991" max="9991" width="9.44140625" style="83" customWidth="1"/>
    <col min="9992" max="9992" width="6.5546875" style="83" customWidth="1"/>
    <col min="9993" max="9993" width="8.109375" style="83" customWidth="1"/>
    <col min="9994" max="9994" width="11.6640625" style="83" customWidth="1"/>
    <col min="9995" max="9995" width="13.33203125" style="83" customWidth="1"/>
    <col min="9996" max="9996" width="9.109375" style="83"/>
    <col min="9997" max="9997" width="45.5546875" style="83" customWidth="1"/>
    <col min="9998" max="10240" width="9.109375" style="83"/>
    <col min="10241" max="10242" width="5.33203125" style="83" customWidth="1"/>
    <col min="10243" max="10243" width="4.6640625" style="83" customWidth="1"/>
    <col min="10244" max="10244" width="5.6640625" style="83" customWidth="1"/>
    <col min="10245" max="10245" width="35.6640625" style="83" customWidth="1"/>
    <col min="10246" max="10246" width="3" style="83" customWidth="1"/>
    <col min="10247" max="10247" width="9.44140625" style="83" customWidth="1"/>
    <col min="10248" max="10248" width="6.5546875" style="83" customWidth="1"/>
    <col min="10249" max="10249" width="8.109375" style="83" customWidth="1"/>
    <col min="10250" max="10250" width="11.6640625" style="83" customWidth="1"/>
    <col min="10251" max="10251" width="13.33203125" style="83" customWidth="1"/>
    <col min="10252" max="10252" width="9.109375" style="83"/>
    <col min="10253" max="10253" width="45.5546875" style="83" customWidth="1"/>
    <col min="10254" max="10496" width="9.109375" style="83"/>
    <col min="10497" max="10498" width="5.33203125" style="83" customWidth="1"/>
    <col min="10499" max="10499" width="4.6640625" style="83" customWidth="1"/>
    <col min="10500" max="10500" width="5.6640625" style="83" customWidth="1"/>
    <col min="10501" max="10501" width="35.6640625" style="83" customWidth="1"/>
    <col min="10502" max="10502" width="3" style="83" customWidth="1"/>
    <col min="10503" max="10503" width="9.44140625" style="83" customWidth="1"/>
    <col min="10504" max="10504" width="6.5546875" style="83" customWidth="1"/>
    <col min="10505" max="10505" width="8.109375" style="83" customWidth="1"/>
    <col min="10506" max="10506" width="11.6640625" style="83" customWidth="1"/>
    <col min="10507" max="10507" width="13.33203125" style="83" customWidth="1"/>
    <col min="10508" max="10508" width="9.109375" style="83"/>
    <col min="10509" max="10509" width="45.5546875" style="83" customWidth="1"/>
    <col min="10510" max="10752" width="9.109375" style="83"/>
    <col min="10753" max="10754" width="5.33203125" style="83" customWidth="1"/>
    <col min="10755" max="10755" width="4.6640625" style="83" customWidth="1"/>
    <col min="10756" max="10756" width="5.6640625" style="83" customWidth="1"/>
    <col min="10757" max="10757" width="35.6640625" style="83" customWidth="1"/>
    <col min="10758" max="10758" width="3" style="83" customWidth="1"/>
    <col min="10759" max="10759" width="9.44140625" style="83" customWidth="1"/>
    <col min="10760" max="10760" width="6.5546875" style="83" customWidth="1"/>
    <col min="10761" max="10761" width="8.109375" style="83" customWidth="1"/>
    <col min="10762" max="10762" width="11.6640625" style="83" customWidth="1"/>
    <col min="10763" max="10763" width="13.33203125" style="83" customWidth="1"/>
    <col min="10764" max="10764" width="9.109375" style="83"/>
    <col min="10765" max="10765" width="45.5546875" style="83" customWidth="1"/>
    <col min="10766" max="11008" width="9.109375" style="83"/>
    <col min="11009" max="11010" width="5.33203125" style="83" customWidth="1"/>
    <col min="11011" max="11011" width="4.6640625" style="83" customWidth="1"/>
    <col min="11012" max="11012" width="5.6640625" style="83" customWidth="1"/>
    <col min="11013" max="11013" width="35.6640625" style="83" customWidth="1"/>
    <col min="11014" max="11014" width="3" style="83" customWidth="1"/>
    <col min="11015" max="11015" width="9.44140625" style="83" customWidth="1"/>
    <col min="11016" max="11016" width="6.5546875" style="83" customWidth="1"/>
    <col min="11017" max="11017" width="8.109375" style="83" customWidth="1"/>
    <col min="11018" max="11018" width="11.6640625" style="83" customWidth="1"/>
    <col min="11019" max="11019" width="13.33203125" style="83" customWidth="1"/>
    <col min="11020" max="11020" width="9.109375" style="83"/>
    <col min="11021" max="11021" width="45.5546875" style="83" customWidth="1"/>
    <col min="11022" max="11264" width="9.109375" style="83"/>
    <col min="11265" max="11266" width="5.33203125" style="83" customWidth="1"/>
    <col min="11267" max="11267" width="4.6640625" style="83" customWidth="1"/>
    <col min="11268" max="11268" width="5.6640625" style="83" customWidth="1"/>
    <col min="11269" max="11269" width="35.6640625" style="83" customWidth="1"/>
    <col min="11270" max="11270" width="3" style="83" customWidth="1"/>
    <col min="11271" max="11271" width="9.44140625" style="83" customWidth="1"/>
    <col min="11272" max="11272" width="6.5546875" style="83" customWidth="1"/>
    <col min="11273" max="11273" width="8.109375" style="83" customWidth="1"/>
    <col min="11274" max="11274" width="11.6640625" style="83" customWidth="1"/>
    <col min="11275" max="11275" width="13.33203125" style="83" customWidth="1"/>
    <col min="11276" max="11276" width="9.109375" style="83"/>
    <col min="11277" max="11277" width="45.5546875" style="83" customWidth="1"/>
    <col min="11278" max="11520" width="9.109375" style="83"/>
    <col min="11521" max="11522" width="5.33203125" style="83" customWidth="1"/>
    <col min="11523" max="11523" width="4.6640625" style="83" customWidth="1"/>
    <col min="11524" max="11524" width="5.6640625" style="83" customWidth="1"/>
    <col min="11525" max="11525" width="35.6640625" style="83" customWidth="1"/>
    <col min="11526" max="11526" width="3" style="83" customWidth="1"/>
    <col min="11527" max="11527" width="9.44140625" style="83" customWidth="1"/>
    <col min="11528" max="11528" width="6.5546875" style="83" customWidth="1"/>
    <col min="11529" max="11529" width="8.109375" style="83" customWidth="1"/>
    <col min="11530" max="11530" width="11.6640625" style="83" customWidth="1"/>
    <col min="11531" max="11531" width="13.33203125" style="83" customWidth="1"/>
    <col min="11532" max="11532" width="9.109375" style="83"/>
    <col min="11533" max="11533" width="45.5546875" style="83" customWidth="1"/>
    <col min="11534" max="11776" width="9.109375" style="83"/>
    <col min="11777" max="11778" width="5.33203125" style="83" customWidth="1"/>
    <col min="11779" max="11779" width="4.6640625" style="83" customWidth="1"/>
    <col min="11780" max="11780" width="5.6640625" style="83" customWidth="1"/>
    <col min="11781" max="11781" width="35.6640625" style="83" customWidth="1"/>
    <col min="11782" max="11782" width="3" style="83" customWidth="1"/>
    <col min="11783" max="11783" width="9.44140625" style="83" customWidth="1"/>
    <col min="11784" max="11784" width="6.5546875" style="83" customWidth="1"/>
    <col min="11785" max="11785" width="8.109375" style="83" customWidth="1"/>
    <col min="11786" max="11786" width="11.6640625" style="83" customWidth="1"/>
    <col min="11787" max="11787" width="13.33203125" style="83" customWidth="1"/>
    <col min="11788" max="11788" width="9.109375" style="83"/>
    <col min="11789" max="11789" width="45.5546875" style="83" customWidth="1"/>
    <col min="11790" max="12032" width="9.109375" style="83"/>
    <col min="12033" max="12034" width="5.33203125" style="83" customWidth="1"/>
    <col min="12035" max="12035" width="4.6640625" style="83" customWidth="1"/>
    <col min="12036" max="12036" width="5.6640625" style="83" customWidth="1"/>
    <col min="12037" max="12037" width="35.6640625" style="83" customWidth="1"/>
    <col min="12038" max="12038" width="3" style="83" customWidth="1"/>
    <col min="12039" max="12039" width="9.44140625" style="83" customWidth="1"/>
    <col min="12040" max="12040" width="6.5546875" style="83" customWidth="1"/>
    <col min="12041" max="12041" width="8.109375" style="83" customWidth="1"/>
    <col min="12042" max="12042" width="11.6640625" style="83" customWidth="1"/>
    <col min="12043" max="12043" width="13.33203125" style="83" customWidth="1"/>
    <col min="12044" max="12044" width="9.109375" style="83"/>
    <col min="12045" max="12045" width="45.5546875" style="83" customWidth="1"/>
    <col min="12046" max="12288" width="9.109375" style="83"/>
    <col min="12289" max="12290" width="5.33203125" style="83" customWidth="1"/>
    <col min="12291" max="12291" width="4.6640625" style="83" customWidth="1"/>
    <col min="12292" max="12292" width="5.6640625" style="83" customWidth="1"/>
    <col min="12293" max="12293" width="35.6640625" style="83" customWidth="1"/>
    <col min="12294" max="12294" width="3" style="83" customWidth="1"/>
    <col min="12295" max="12295" width="9.44140625" style="83" customWidth="1"/>
    <col min="12296" max="12296" width="6.5546875" style="83" customWidth="1"/>
    <col min="12297" max="12297" width="8.109375" style="83" customWidth="1"/>
    <col min="12298" max="12298" width="11.6640625" style="83" customWidth="1"/>
    <col min="12299" max="12299" width="13.33203125" style="83" customWidth="1"/>
    <col min="12300" max="12300" width="9.109375" style="83"/>
    <col min="12301" max="12301" width="45.5546875" style="83" customWidth="1"/>
    <col min="12302" max="12544" width="9.109375" style="83"/>
    <col min="12545" max="12546" width="5.33203125" style="83" customWidth="1"/>
    <col min="12547" max="12547" width="4.6640625" style="83" customWidth="1"/>
    <col min="12548" max="12548" width="5.6640625" style="83" customWidth="1"/>
    <col min="12549" max="12549" width="35.6640625" style="83" customWidth="1"/>
    <col min="12550" max="12550" width="3" style="83" customWidth="1"/>
    <col min="12551" max="12551" width="9.44140625" style="83" customWidth="1"/>
    <col min="12552" max="12552" width="6.5546875" style="83" customWidth="1"/>
    <col min="12553" max="12553" width="8.109375" style="83" customWidth="1"/>
    <col min="12554" max="12554" width="11.6640625" style="83" customWidth="1"/>
    <col min="12555" max="12555" width="13.33203125" style="83" customWidth="1"/>
    <col min="12556" max="12556" width="9.109375" style="83"/>
    <col min="12557" max="12557" width="45.5546875" style="83" customWidth="1"/>
    <col min="12558" max="12800" width="9.109375" style="83"/>
    <col min="12801" max="12802" width="5.33203125" style="83" customWidth="1"/>
    <col min="12803" max="12803" width="4.6640625" style="83" customWidth="1"/>
    <col min="12804" max="12804" width="5.6640625" style="83" customWidth="1"/>
    <col min="12805" max="12805" width="35.6640625" style="83" customWidth="1"/>
    <col min="12806" max="12806" width="3" style="83" customWidth="1"/>
    <col min="12807" max="12807" width="9.44140625" style="83" customWidth="1"/>
    <col min="12808" max="12808" width="6.5546875" style="83" customWidth="1"/>
    <col min="12809" max="12809" width="8.109375" style="83" customWidth="1"/>
    <col min="12810" max="12810" width="11.6640625" style="83" customWidth="1"/>
    <col min="12811" max="12811" width="13.33203125" style="83" customWidth="1"/>
    <col min="12812" max="12812" width="9.109375" style="83"/>
    <col min="12813" max="12813" width="45.5546875" style="83" customWidth="1"/>
    <col min="12814" max="13056" width="9.109375" style="83"/>
    <col min="13057" max="13058" width="5.33203125" style="83" customWidth="1"/>
    <col min="13059" max="13059" width="4.6640625" style="83" customWidth="1"/>
    <col min="13060" max="13060" width="5.6640625" style="83" customWidth="1"/>
    <col min="13061" max="13061" width="35.6640625" style="83" customWidth="1"/>
    <col min="13062" max="13062" width="3" style="83" customWidth="1"/>
    <col min="13063" max="13063" width="9.44140625" style="83" customWidth="1"/>
    <col min="13064" max="13064" width="6.5546875" style="83" customWidth="1"/>
    <col min="13065" max="13065" width="8.109375" style="83" customWidth="1"/>
    <col min="13066" max="13066" width="11.6640625" style="83" customWidth="1"/>
    <col min="13067" max="13067" width="13.33203125" style="83" customWidth="1"/>
    <col min="13068" max="13068" width="9.109375" style="83"/>
    <col min="13069" max="13069" width="45.5546875" style="83" customWidth="1"/>
    <col min="13070" max="13312" width="9.109375" style="83"/>
    <col min="13313" max="13314" width="5.33203125" style="83" customWidth="1"/>
    <col min="13315" max="13315" width="4.6640625" style="83" customWidth="1"/>
    <col min="13316" max="13316" width="5.6640625" style="83" customWidth="1"/>
    <col min="13317" max="13317" width="35.6640625" style="83" customWidth="1"/>
    <col min="13318" max="13318" width="3" style="83" customWidth="1"/>
    <col min="13319" max="13319" width="9.44140625" style="83" customWidth="1"/>
    <col min="13320" max="13320" width="6.5546875" style="83" customWidth="1"/>
    <col min="13321" max="13321" width="8.109375" style="83" customWidth="1"/>
    <col min="13322" max="13322" width="11.6640625" style="83" customWidth="1"/>
    <col min="13323" max="13323" width="13.33203125" style="83" customWidth="1"/>
    <col min="13324" max="13324" width="9.109375" style="83"/>
    <col min="13325" max="13325" width="45.5546875" style="83" customWidth="1"/>
    <col min="13326" max="13568" width="9.109375" style="83"/>
    <col min="13569" max="13570" width="5.33203125" style="83" customWidth="1"/>
    <col min="13571" max="13571" width="4.6640625" style="83" customWidth="1"/>
    <col min="13572" max="13572" width="5.6640625" style="83" customWidth="1"/>
    <col min="13573" max="13573" width="35.6640625" style="83" customWidth="1"/>
    <col min="13574" max="13574" width="3" style="83" customWidth="1"/>
    <col min="13575" max="13575" width="9.44140625" style="83" customWidth="1"/>
    <col min="13576" max="13576" width="6.5546875" style="83" customWidth="1"/>
    <col min="13577" max="13577" width="8.109375" style="83" customWidth="1"/>
    <col min="13578" max="13578" width="11.6640625" style="83" customWidth="1"/>
    <col min="13579" max="13579" width="13.33203125" style="83" customWidth="1"/>
    <col min="13580" max="13580" width="9.109375" style="83"/>
    <col min="13581" max="13581" width="45.5546875" style="83" customWidth="1"/>
    <col min="13582" max="13824" width="9.109375" style="83"/>
    <col min="13825" max="13826" width="5.33203125" style="83" customWidth="1"/>
    <col min="13827" max="13827" width="4.6640625" style="83" customWidth="1"/>
    <col min="13828" max="13828" width="5.6640625" style="83" customWidth="1"/>
    <col min="13829" max="13829" width="35.6640625" style="83" customWidth="1"/>
    <col min="13830" max="13830" width="3" style="83" customWidth="1"/>
    <col min="13831" max="13831" width="9.44140625" style="83" customWidth="1"/>
    <col min="13832" max="13832" width="6.5546875" style="83" customWidth="1"/>
    <col min="13833" max="13833" width="8.109375" style="83" customWidth="1"/>
    <col min="13834" max="13834" width="11.6640625" style="83" customWidth="1"/>
    <col min="13835" max="13835" width="13.33203125" style="83" customWidth="1"/>
    <col min="13836" max="13836" width="9.109375" style="83"/>
    <col min="13837" max="13837" width="45.5546875" style="83" customWidth="1"/>
    <col min="13838" max="14080" width="9.109375" style="83"/>
    <col min="14081" max="14082" width="5.33203125" style="83" customWidth="1"/>
    <col min="14083" max="14083" width="4.6640625" style="83" customWidth="1"/>
    <col min="14084" max="14084" width="5.6640625" style="83" customWidth="1"/>
    <col min="14085" max="14085" width="35.6640625" style="83" customWidth="1"/>
    <col min="14086" max="14086" width="3" style="83" customWidth="1"/>
    <col min="14087" max="14087" width="9.44140625" style="83" customWidth="1"/>
    <col min="14088" max="14088" width="6.5546875" style="83" customWidth="1"/>
    <col min="14089" max="14089" width="8.109375" style="83" customWidth="1"/>
    <col min="14090" max="14090" width="11.6640625" style="83" customWidth="1"/>
    <col min="14091" max="14091" width="13.33203125" style="83" customWidth="1"/>
    <col min="14092" max="14092" width="9.109375" style="83"/>
    <col min="14093" max="14093" width="45.5546875" style="83" customWidth="1"/>
    <col min="14094" max="14336" width="9.109375" style="83"/>
    <col min="14337" max="14338" width="5.33203125" style="83" customWidth="1"/>
    <col min="14339" max="14339" width="4.6640625" style="83" customWidth="1"/>
    <col min="14340" max="14340" width="5.6640625" style="83" customWidth="1"/>
    <col min="14341" max="14341" width="35.6640625" style="83" customWidth="1"/>
    <col min="14342" max="14342" width="3" style="83" customWidth="1"/>
    <col min="14343" max="14343" width="9.44140625" style="83" customWidth="1"/>
    <col min="14344" max="14344" width="6.5546875" style="83" customWidth="1"/>
    <col min="14345" max="14345" width="8.109375" style="83" customWidth="1"/>
    <col min="14346" max="14346" width="11.6640625" style="83" customWidth="1"/>
    <col min="14347" max="14347" width="13.33203125" style="83" customWidth="1"/>
    <col min="14348" max="14348" width="9.109375" style="83"/>
    <col min="14349" max="14349" width="45.5546875" style="83" customWidth="1"/>
    <col min="14350" max="14592" width="9.109375" style="83"/>
    <col min="14593" max="14594" width="5.33203125" style="83" customWidth="1"/>
    <col min="14595" max="14595" width="4.6640625" style="83" customWidth="1"/>
    <col min="14596" max="14596" width="5.6640625" style="83" customWidth="1"/>
    <col min="14597" max="14597" width="35.6640625" style="83" customWidth="1"/>
    <col min="14598" max="14598" width="3" style="83" customWidth="1"/>
    <col min="14599" max="14599" width="9.44140625" style="83" customWidth="1"/>
    <col min="14600" max="14600" width="6.5546875" style="83" customWidth="1"/>
    <col min="14601" max="14601" width="8.109375" style="83" customWidth="1"/>
    <col min="14602" max="14602" width="11.6640625" style="83" customWidth="1"/>
    <col min="14603" max="14603" width="13.33203125" style="83" customWidth="1"/>
    <col min="14604" max="14604" width="9.109375" style="83"/>
    <col min="14605" max="14605" width="45.5546875" style="83" customWidth="1"/>
    <col min="14606" max="14848" width="9.109375" style="83"/>
    <col min="14849" max="14850" width="5.33203125" style="83" customWidth="1"/>
    <col min="14851" max="14851" width="4.6640625" style="83" customWidth="1"/>
    <col min="14852" max="14852" width="5.6640625" style="83" customWidth="1"/>
    <col min="14853" max="14853" width="35.6640625" style="83" customWidth="1"/>
    <col min="14854" max="14854" width="3" style="83" customWidth="1"/>
    <col min="14855" max="14855" width="9.44140625" style="83" customWidth="1"/>
    <col min="14856" max="14856" width="6.5546875" style="83" customWidth="1"/>
    <col min="14857" max="14857" width="8.109375" style="83" customWidth="1"/>
    <col min="14858" max="14858" width="11.6640625" style="83" customWidth="1"/>
    <col min="14859" max="14859" width="13.33203125" style="83" customWidth="1"/>
    <col min="14860" max="14860" width="9.109375" style="83"/>
    <col min="14861" max="14861" width="45.5546875" style="83" customWidth="1"/>
    <col min="14862" max="15104" width="9.109375" style="83"/>
    <col min="15105" max="15106" width="5.33203125" style="83" customWidth="1"/>
    <col min="15107" max="15107" width="4.6640625" style="83" customWidth="1"/>
    <col min="15108" max="15108" width="5.6640625" style="83" customWidth="1"/>
    <col min="15109" max="15109" width="35.6640625" style="83" customWidth="1"/>
    <col min="15110" max="15110" width="3" style="83" customWidth="1"/>
    <col min="15111" max="15111" width="9.44140625" style="83" customWidth="1"/>
    <col min="15112" max="15112" width="6.5546875" style="83" customWidth="1"/>
    <col min="15113" max="15113" width="8.109375" style="83" customWidth="1"/>
    <col min="15114" max="15114" width="11.6640625" style="83" customWidth="1"/>
    <col min="15115" max="15115" width="13.33203125" style="83" customWidth="1"/>
    <col min="15116" max="15116" width="9.109375" style="83"/>
    <col min="15117" max="15117" width="45.5546875" style="83" customWidth="1"/>
    <col min="15118" max="15360" width="9.109375" style="83"/>
    <col min="15361" max="15362" width="5.33203125" style="83" customWidth="1"/>
    <col min="15363" max="15363" width="4.6640625" style="83" customWidth="1"/>
    <col min="15364" max="15364" width="5.6640625" style="83" customWidth="1"/>
    <col min="15365" max="15365" width="35.6640625" style="83" customWidth="1"/>
    <col min="15366" max="15366" width="3" style="83" customWidth="1"/>
    <col min="15367" max="15367" width="9.44140625" style="83" customWidth="1"/>
    <col min="15368" max="15368" width="6.5546875" style="83" customWidth="1"/>
    <col min="15369" max="15369" width="8.109375" style="83" customWidth="1"/>
    <col min="15370" max="15370" width="11.6640625" style="83" customWidth="1"/>
    <col min="15371" max="15371" width="13.33203125" style="83" customWidth="1"/>
    <col min="15372" max="15372" width="9.109375" style="83"/>
    <col min="15373" max="15373" width="45.5546875" style="83" customWidth="1"/>
    <col min="15374" max="15616" width="9.109375" style="83"/>
    <col min="15617" max="15618" width="5.33203125" style="83" customWidth="1"/>
    <col min="15619" max="15619" width="4.6640625" style="83" customWidth="1"/>
    <col min="15620" max="15620" width="5.6640625" style="83" customWidth="1"/>
    <col min="15621" max="15621" width="35.6640625" style="83" customWidth="1"/>
    <col min="15622" max="15622" width="3" style="83" customWidth="1"/>
    <col min="15623" max="15623" width="9.44140625" style="83" customWidth="1"/>
    <col min="15624" max="15624" width="6.5546875" style="83" customWidth="1"/>
    <col min="15625" max="15625" width="8.109375" style="83" customWidth="1"/>
    <col min="15626" max="15626" width="11.6640625" style="83" customWidth="1"/>
    <col min="15627" max="15627" width="13.33203125" style="83" customWidth="1"/>
    <col min="15628" max="15628" width="9.109375" style="83"/>
    <col min="15629" max="15629" width="45.5546875" style="83" customWidth="1"/>
    <col min="15630" max="15872" width="9.109375" style="83"/>
    <col min="15873" max="15874" width="5.33203125" style="83" customWidth="1"/>
    <col min="15875" max="15875" width="4.6640625" style="83" customWidth="1"/>
    <col min="15876" max="15876" width="5.6640625" style="83" customWidth="1"/>
    <col min="15877" max="15877" width="35.6640625" style="83" customWidth="1"/>
    <col min="15878" max="15878" width="3" style="83" customWidth="1"/>
    <col min="15879" max="15879" width="9.44140625" style="83" customWidth="1"/>
    <col min="15880" max="15880" width="6.5546875" style="83" customWidth="1"/>
    <col min="15881" max="15881" width="8.109375" style="83" customWidth="1"/>
    <col min="15882" max="15882" width="11.6640625" style="83" customWidth="1"/>
    <col min="15883" max="15883" width="13.33203125" style="83" customWidth="1"/>
    <col min="15884" max="15884" width="9.109375" style="83"/>
    <col min="15885" max="15885" width="45.5546875" style="83" customWidth="1"/>
    <col min="15886" max="16128" width="9.109375" style="83"/>
    <col min="16129" max="16130" width="5.33203125" style="83" customWidth="1"/>
    <col min="16131" max="16131" width="4.6640625" style="83" customWidth="1"/>
    <col min="16132" max="16132" width="5.6640625" style="83" customWidth="1"/>
    <col min="16133" max="16133" width="35.6640625" style="83" customWidth="1"/>
    <col min="16134" max="16134" width="3" style="83" customWidth="1"/>
    <col min="16135" max="16135" width="9.44140625" style="83" customWidth="1"/>
    <col min="16136" max="16136" width="6.5546875" style="83" customWidth="1"/>
    <col min="16137" max="16137" width="8.109375" style="83" customWidth="1"/>
    <col min="16138" max="16138" width="11.6640625" style="83" customWidth="1"/>
    <col min="16139" max="16139" width="13.33203125" style="83" customWidth="1"/>
    <col min="16140" max="16140" width="9.109375" style="83"/>
    <col min="16141" max="16141" width="45.5546875" style="83" customWidth="1"/>
    <col min="16142" max="16384" width="9.109375" style="83"/>
  </cols>
  <sheetData>
    <row r="2" spans="1:10" ht="15.6" x14ac:dyDescent="0.3">
      <c r="E2" s="191" t="s">
        <v>187</v>
      </c>
      <c r="F2" s="191"/>
      <c r="G2" s="191"/>
      <c r="H2" s="191"/>
      <c r="I2" s="191"/>
    </row>
    <row r="3" spans="1:10" ht="15.6" x14ac:dyDescent="0.3">
      <c r="E3" s="84"/>
      <c r="F3" s="84"/>
      <c r="G3" s="84"/>
      <c r="H3" s="84"/>
      <c r="I3" s="84"/>
    </row>
    <row r="4" spans="1:10" x14ac:dyDescent="0.25">
      <c r="G4" s="87"/>
    </row>
    <row r="5" spans="1:10" s="96" customFormat="1" x14ac:dyDescent="0.25">
      <c r="A5" s="89" t="s">
        <v>188</v>
      </c>
      <c r="B5" s="90"/>
      <c r="C5" s="90"/>
      <c r="D5" s="90"/>
      <c r="E5" s="91" t="s">
        <v>189</v>
      </c>
      <c r="F5" s="92"/>
      <c r="G5" s="93"/>
      <c r="H5" s="94"/>
      <c r="I5" s="95"/>
      <c r="J5" s="95"/>
    </row>
    <row r="6" spans="1:10" x14ac:dyDescent="0.25">
      <c r="A6" s="97"/>
      <c r="B6" s="98"/>
      <c r="C6" s="98"/>
      <c r="D6" s="98"/>
      <c r="E6" s="99"/>
      <c r="F6" s="100"/>
      <c r="G6" s="88"/>
      <c r="I6" s="192"/>
      <c r="J6" s="192"/>
    </row>
    <row r="7" spans="1:10" x14ac:dyDescent="0.25">
      <c r="A7" s="101" t="s">
        <v>188</v>
      </c>
      <c r="B7" s="102">
        <v>1</v>
      </c>
      <c r="C7" s="103"/>
      <c r="D7" s="103"/>
      <c r="E7" s="104" t="s">
        <v>190</v>
      </c>
      <c r="F7" s="105"/>
      <c r="G7" s="106" t="s">
        <v>191</v>
      </c>
      <c r="H7" s="106">
        <v>1</v>
      </c>
      <c r="I7" s="107"/>
      <c r="J7" s="108">
        <f>I7*H7</f>
        <v>0</v>
      </c>
    </row>
    <row r="8" spans="1:10" ht="12.75" customHeight="1" x14ac:dyDescent="0.25">
      <c r="A8" s="109"/>
      <c r="B8" s="110"/>
      <c r="C8" s="110"/>
      <c r="D8" s="110"/>
      <c r="E8" s="111"/>
      <c r="F8" s="112"/>
      <c r="G8" s="113"/>
      <c r="H8" s="114"/>
      <c r="I8" s="115"/>
      <c r="J8" s="116"/>
    </row>
    <row r="9" spans="1:10" s="96" customFormat="1" ht="15.6" x14ac:dyDescent="0.3">
      <c r="A9" s="117" t="s">
        <v>6</v>
      </c>
      <c r="B9" s="118"/>
      <c r="C9" s="118"/>
      <c r="D9" s="118"/>
      <c r="E9" s="119"/>
      <c r="F9" s="120"/>
      <c r="G9" s="121"/>
      <c r="H9" s="122"/>
      <c r="I9" s="123" t="s">
        <v>192</v>
      </c>
      <c r="J9" s="124">
        <f>SUM(J7:J7)</f>
        <v>0</v>
      </c>
    </row>
    <row r="10" spans="1:10" x14ac:dyDescent="0.25">
      <c r="A10" s="125"/>
      <c r="B10" s="110"/>
      <c r="C10" s="126"/>
      <c r="D10" s="127"/>
      <c r="E10" s="128"/>
      <c r="F10" s="129"/>
      <c r="G10" s="93"/>
      <c r="H10" s="94"/>
      <c r="I10" s="130"/>
      <c r="J10" s="130"/>
    </row>
    <row r="11" spans="1:10" x14ac:dyDescent="0.25">
      <c r="A11" s="89" t="s">
        <v>193</v>
      </c>
      <c r="B11" s="90"/>
      <c r="C11" s="90"/>
      <c r="D11" s="90"/>
      <c r="E11" s="91" t="s">
        <v>194</v>
      </c>
      <c r="F11" s="92"/>
      <c r="G11" s="93"/>
      <c r="H11" s="94"/>
      <c r="I11" s="95"/>
      <c r="J11" s="95"/>
    </row>
    <row r="12" spans="1:10" x14ac:dyDescent="0.25">
      <c r="A12" s="131"/>
      <c r="B12" s="127"/>
      <c r="C12" s="127"/>
      <c r="D12" s="127"/>
      <c r="E12" s="132"/>
      <c r="F12" s="133"/>
      <c r="G12" s="93"/>
      <c r="H12" s="94"/>
      <c r="I12" s="95"/>
      <c r="J12" s="95"/>
    </row>
    <row r="13" spans="1:10" s="96" customFormat="1" ht="52.8" x14ac:dyDescent="0.25">
      <c r="A13" s="134" t="s">
        <v>193</v>
      </c>
      <c r="B13" s="135">
        <v>1</v>
      </c>
      <c r="C13" s="135"/>
      <c r="D13" s="136"/>
      <c r="E13" s="137" t="s">
        <v>195</v>
      </c>
      <c r="F13" s="138"/>
      <c r="G13" s="139" t="s">
        <v>132</v>
      </c>
      <c r="H13" s="139">
        <v>64</v>
      </c>
      <c r="I13" s="140"/>
      <c r="J13" s="108">
        <f>I13*H13</f>
        <v>0</v>
      </c>
    </row>
    <row r="14" spans="1:10" s="96" customFormat="1" ht="11.25" customHeight="1" x14ac:dyDescent="0.25">
      <c r="A14" s="134"/>
      <c r="B14" s="135"/>
      <c r="C14" s="135"/>
      <c r="D14" s="135"/>
      <c r="E14" s="141"/>
      <c r="F14" s="142"/>
      <c r="G14" s="143"/>
      <c r="H14" s="143"/>
      <c r="I14" s="144"/>
      <c r="J14" s="116"/>
    </row>
    <row r="15" spans="1:10" s="96" customFormat="1" ht="39.6" x14ac:dyDescent="0.25">
      <c r="A15" s="134" t="s">
        <v>193</v>
      </c>
      <c r="B15" s="135">
        <v>2</v>
      </c>
      <c r="C15" s="135"/>
      <c r="D15" s="135"/>
      <c r="E15" s="137" t="s">
        <v>196</v>
      </c>
      <c r="F15" s="138"/>
      <c r="G15" s="139" t="s">
        <v>132</v>
      </c>
      <c r="H15" s="139">
        <v>12</v>
      </c>
      <c r="I15" s="140"/>
      <c r="J15" s="108">
        <f>I15*H15</f>
        <v>0</v>
      </c>
    </row>
    <row r="16" spans="1:10" s="96" customFormat="1" ht="9.75" customHeight="1" x14ac:dyDescent="0.25">
      <c r="A16" s="134"/>
      <c r="B16" s="135"/>
      <c r="C16" s="135"/>
      <c r="D16" s="135"/>
      <c r="E16" s="141"/>
      <c r="F16" s="142"/>
      <c r="G16" s="145"/>
      <c r="H16" s="143"/>
      <c r="I16" s="144"/>
      <c r="J16" s="116"/>
    </row>
    <row r="17" spans="1:10" s="96" customFormat="1" ht="66" x14ac:dyDescent="0.25">
      <c r="A17" s="134" t="s">
        <v>193</v>
      </c>
      <c r="B17" s="135">
        <f>B15+1</f>
        <v>3</v>
      </c>
      <c r="C17" s="135"/>
      <c r="D17" s="135"/>
      <c r="E17" s="137" t="s">
        <v>197</v>
      </c>
      <c r="F17" s="138"/>
      <c r="G17" s="139" t="s">
        <v>198</v>
      </c>
      <c r="H17" s="139">
        <v>200</v>
      </c>
      <c r="I17" s="140"/>
      <c r="J17" s="108">
        <f>I17*H17</f>
        <v>0</v>
      </c>
    </row>
    <row r="18" spans="1:10" s="96" customFormat="1" ht="10.5" customHeight="1" x14ac:dyDescent="0.25">
      <c r="A18" s="134"/>
      <c r="B18" s="135"/>
      <c r="C18" s="135"/>
      <c r="D18" s="135"/>
      <c r="E18" s="137"/>
      <c r="F18" s="138"/>
      <c r="G18" s="139"/>
      <c r="H18" s="139"/>
      <c r="I18" s="140"/>
      <c r="J18" s="146"/>
    </row>
    <row r="19" spans="1:10" s="96" customFormat="1" ht="52.8" x14ac:dyDescent="0.25">
      <c r="A19" s="134" t="s">
        <v>193</v>
      </c>
      <c r="B19" s="135">
        <f>B17+1</f>
        <v>4</v>
      </c>
      <c r="C19" s="135"/>
      <c r="D19" s="135"/>
      <c r="E19" s="137" t="s">
        <v>199</v>
      </c>
      <c r="F19" s="138"/>
      <c r="G19" s="139" t="s">
        <v>198</v>
      </c>
      <c r="H19" s="139">
        <v>200</v>
      </c>
      <c r="I19" s="140"/>
      <c r="J19" s="108">
        <f>I19*H19</f>
        <v>0</v>
      </c>
    </row>
    <row r="20" spans="1:10" s="96" customFormat="1" ht="11.25" customHeight="1" x14ac:dyDescent="0.25">
      <c r="A20" s="134"/>
      <c r="B20" s="135"/>
      <c r="C20" s="135"/>
      <c r="D20" s="135"/>
      <c r="E20" s="141"/>
      <c r="F20" s="142"/>
      <c r="G20" s="143"/>
      <c r="H20" s="143"/>
      <c r="I20" s="144"/>
      <c r="J20" s="116"/>
    </row>
    <row r="21" spans="1:10" s="96" customFormat="1" ht="39" customHeight="1" x14ac:dyDescent="0.25">
      <c r="A21" s="134" t="s">
        <v>193</v>
      </c>
      <c r="B21" s="135">
        <f>B19+1</f>
        <v>5</v>
      </c>
      <c r="C21" s="102"/>
      <c r="D21" s="102"/>
      <c r="E21" s="137" t="s">
        <v>200</v>
      </c>
      <c r="F21" s="129"/>
      <c r="G21" s="94" t="s">
        <v>198</v>
      </c>
      <c r="H21" s="94">
        <v>200</v>
      </c>
      <c r="I21" s="95"/>
      <c r="J21" s="108">
        <f>I21*H21</f>
        <v>0</v>
      </c>
    </row>
    <row r="22" spans="1:10" s="96" customFormat="1" ht="11.25" customHeight="1" x14ac:dyDescent="0.25">
      <c r="A22" s="134"/>
      <c r="B22" s="135"/>
      <c r="C22" s="102"/>
      <c r="D22" s="102"/>
      <c r="E22" s="147"/>
      <c r="F22" s="129"/>
      <c r="G22" s="94"/>
      <c r="H22" s="94"/>
      <c r="I22" s="95"/>
      <c r="J22" s="148"/>
    </row>
    <row r="23" spans="1:10" s="96" customFormat="1" ht="26.4" x14ac:dyDescent="0.25">
      <c r="A23" s="134" t="s">
        <v>193</v>
      </c>
      <c r="B23" s="135">
        <f>B21+1</f>
        <v>6</v>
      </c>
      <c r="C23" s="102"/>
      <c r="D23" s="102"/>
      <c r="E23" s="147" t="s">
        <v>201</v>
      </c>
      <c r="F23" s="129"/>
      <c r="G23" s="94" t="s">
        <v>198</v>
      </c>
      <c r="H23" s="94">
        <v>200</v>
      </c>
      <c r="I23" s="95"/>
      <c r="J23" s="108">
        <f>I23*H23</f>
        <v>0</v>
      </c>
    </row>
    <row r="24" spans="1:10" s="96" customFormat="1" ht="10.5" customHeight="1" x14ac:dyDescent="0.25">
      <c r="A24" s="134"/>
      <c r="B24" s="135"/>
      <c r="C24" s="110"/>
      <c r="D24" s="110"/>
      <c r="E24" s="149"/>
      <c r="F24" s="112"/>
      <c r="G24" s="114"/>
      <c r="H24" s="114"/>
      <c r="I24" s="115"/>
      <c r="J24" s="116"/>
    </row>
    <row r="25" spans="1:10" s="96" customFormat="1" ht="30" customHeight="1" x14ac:dyDescent="0.25">
      <c r="A25" s="134" t="s">
        <v>193</v>
      </c>
      <c r="B25" s="135">
        <f>B23+1</f>
        <v>7</v>
      </c>
      <c r="C25" s="110"/>
      <c r="D25" s="110"/>
      <c r="E25" s="104" t="s">
        <v>202</v>
      </c>
      <c r="F25" s="129"/>
      <c r="G25" s="94" t="s">
        <v>198</v>
      </c>
      <c r="H25" s="94">
        <v>200</v>
      </c>
      <c r="I25" s="95"/>
      <c r="J25" s="108">
        <f>I25*H25</f>
        <v>0</v>
      </c>
    </row>
    <row r="26" spans="1:10" ht="16.5" customHeight="1" x14ac:dyDescent="0.25">
      <c r="A26" s="134"/>
      <c r="B26" s="135"/>
      <c r="C26" s="110"/>
      <c r="D26" s="110"/>
      <c r="E26" s="150"/>
      <c r="F26" s="112"/>
      <c r="G26" s="114"/>
      <c r="H26" s="114"/>
      <c r="I26" s="115"/>
      <c r="J26" s="116"/>
    </row>
    <row r="27" spans="1:10" ht="27" customHeight="1" x14ac:dyDescent="0.25">
      <c r="A27" s="134" t="s">
        <v>193</v>
      </c>
      <c r="B27" s="135">
        <f>B25+1</f>
        <v>8</v>
      </c>
      <c r="C27" s="110"/>
      <c r="D27" s="110"/>
      <c r="E27" s="128" t="s">
        <v>203</v>
      </c>
      <c r="F27" s="129"/>
      <c r="G27" s="94" t="s">
        <v>126</v>
      </c>
      <c r="H27" s="94">
        <v>7</v>
      </c>
      <c r="I27" s="95"/>
      <c r="J27" s="108">
        <f>I27*H27</f>
        <v>0</v>
      </c>
    </row>
    <row r="28" spans="1:10" ht="12" customHeight="1" x14ac:dyDescent="0.25">
      <c r="A28" s="134"/>
      <c r="B28" s="135"/>
      <c r="C28" s="110"/>
      <c r="D28" s="110"/>
      <c r="E28" s="111"/>
      <c r="F28" s="112"/>
      <c r="G28" s="114"/>
      <c r="H28" s="114"/>
      <c r="I28" s="115"/>
      <c r="J28" s="116"/>
    </row>
    <row r="29" spans="1:10" ht="43.5" customHeight="1" x14ac:dyDescent="0.25">
      <c r="A29" s="151" t="s">
        <v>193</v>
      </c>
      <c r="B29" s="135">
        <f>B27+1</f>
        <v>9</v>
      </c>
      <c r="C29" s="136"/>
      <c r="D29" s="136"/>
      <c r="E29" s="152" t="s">
        <v>204</v>
      </c>
      <c r="F29" s="153"/>
      <c r="G29" s="139" t="s">
        <v>126</v>
      </c>
      <c r="H29" s="139">
        <v>7</v>
      </c>
      <c r="I29" s="140"/>
      <c r="J29" s="108">
        <f>I29*H29</f>
        <v>0</v>
      </c>
    </row>
    <row r="30" spans="1:10" ht="14.25" customHeight="1" x14ac:dyDescent="0.25">
      <c r="A30" s="134"/>
      <c r="B30" s="135"/>
      <c r="C30" s="110"/>
      <c r="D30" s="110"/>
      <c r="E30" s="111"/>
      <c r="F30" s="112"/>
      <c r="G30" s="114"/>
      <c r="H30" s="114"/>
      <c r="I30" s="115"/>
      <c r="J30" s="116"/>
    </row>
    <row r="31" spans="1:10" ht="67.5" customHeight="1" x14ac:dyDescent="0.25">
      <c r="A31" s="151" t="s">
        <v>193</v>
      </c>
      <c r="B31" s="135">
        <f>B29+1</f>
        <v>10</v>
      </c>
      <c r="C31" s="136"/>
      <c r="D31" s="136"/>
      <c r="E31" s="152" t="s">
        <v>205</v>
      </c>
      <c r="F31" s="153"/>
      <c r="G31" s="139" t="s">
        <v>191</v>
      </c>
      <c r="H31" s="139">
        <v>1</v>
      </c>
      <c r="I31" s="140"/>
      <c r="J31" s="108">
        <f>I31*H31</f>
        <v>0</v>
      </c>
    </row>
    <row r="32" spans="1:10" x14ac:dyDescent="0.25">
      <c r="A32" s="134"/>
      <c r="B32" s="135"/>
      <c r="C32" s="110"/>
      <c r="D32" s="110"/>
      <c r="E32" s="111"/>
      <c r="F32" s="112"/>
      <c r="G32" s="114"/>
      <c r="H32" s="114"/>
      <c r="I32" s="115"/>
      <c r="J32" s="116"/>
    </row>
    <row r="33" spans="1:10" ht="57.75" customHeight="1" x14ac:dyDescent="0.25">
      <c r="A33" s="151" t="s">
        <v>193</v>
      </c>
      <c r="B33" s="135">
        <v>11</v>
      </c>
      <c r="C33" s="110"/>
      <c r="D33" s="110"/>
      <c r="E33" s="128" t="s">
        <v>206</v>
      </c>
      <c r="F33" s="129"/>
      <c r="G33" s="94" t="s">
        <v>198</v>
      </c>
      <c r="H33" s="94">
        <v>200</v>
      </c>
      <c r="I33" s="95"/>
      <c r="J33" s="108">
        <f>I33*H33</f>
        <v>0</v>
      </c>
    </row>
    <row r="34" spans="1:10" ht="14.25" customHeight="1" x14ac:dyDescent="0.25">
      <c r="A34" s="134"/>
      <c r="B34" s="135"/>
      <c r="C34" s="110"/>
      <c r="D34" s="110"/>
      <c r="E34" s="128"/>
      <c r="F34" s="129"/>
      <c r="G34" s="94"/>
      <c r="H34" s="94"/>
      <c r="I34" s="95"/>
      <c r="J34" s="148"/>
    </row>
    <row r="35" spans="1:10" ht="123" customHeight="1" x14ac:dyDescent="0.25">
      <c r="A35" s="151" t="s">
        <v>193</v>
      </c>
      <c r="B35" s="135">
        <v>12</v>
      </c>
      <c r="C35" s="110"/>
      <c r="D35" s="110"/>
      <c r="E35" s="128" t="s">
        <v>207</v>
      </c>
      <c r="F35" s="129"/>
      <c r="G35" s="94" t="s">
        <v>208</v>
      </c>
      <c r="H35" s="94">
        <v>7</v>
      </c>
      <c r="I35" s="95"/>
      <c r="J35" s="108">
        <f>I35*H35</f>
        <v>0</v>
      </c>
    </row>
    <row r="36" spans="1:10" ht="14.25" customHeight="1" x14ac:dyDescent="0.25">
      <c r="A36" s="134"/>
      <c r="B36" s="135"/>
      <c r="C36" s="110"/>
      <c r="D36" s="110"/>
      <c r="E36" s="111"/>
      <c r="F36" s="112"/>
      <c r="G36" s="114"/>
      <c r="H36" s="114"/>
      <c r="I36" s="115"/>
      <c r="J36" s="116"/>
    </row>
    <row r="37" spans="1:10" ht="132" x14ac:dyDescent="0.25">
      <c r="A37" s="151" t="s">
        <v>193</v>
      </c>
      <c r="B37" s="135">
        <f>B35+1</f>
        <v>13</v>
      </c>
      <c r="C37" s="136"/>
      <c r="D37" s="136"/>
      <c r="E37" s="152" t="s">
        <v>209</v>
      </c>
      <c r="F37" s="153"/>
      <c r="G37" s="139" t="s">
        <v>126</v>
      </c>
      <c r="H37" s="139">
        <v>7</v>
      </c>
      <c r="I37" s="140"/>
      <c r="J37" s="154">
        <f>I37*H37</f>
        <v>0</v>
      </c>
    </row>
    <row r="38" spans="1:10" ht="11.25" customHeight="1" x14ac:dyDescent="0.25">
      <c r="A38" s="134"/>
      <c r="B38" s="135"/>
      <c r="C38" s="110"/>
      <c r="D38" s="110"/>
      <c r="E38" s="111"/>
      <c r="F38" s="112"/>
      <c r="G38" s="114"/>
      <c r="H38" s="114"/>
      <c r="I38" s="115"/>
      <c r="J38" s="116"/>
    </row>
    <row r="39" spans="1:10" ht="48" customHeight="1" x14ac:dyDescent="0.25">
      <c r="A39" s="151" t="s">
        <v>193</v>
      </c>
      <c r="B39" s="135">
        <f>B37+1</f>
        <v>14</v>
      </c>
      <c r="C39" s="110"/>
      <c r="D39" s="110"/>
      <c r="E39" s="128" t="s">
        <v>210</v>
      </c>
      <c r="F39" s="129"/>
      <c r="G39" s="94" t="s">
        <v>126</v>
      </c>
      <c r="H39" s="94">
        <v>7</v>
      </c>
      <c r="I39" s="140"/>
      <c r="J39" s="108">
        <f>I39*H39</f>
        <v>0</v>
      </c>
    </row>
    <row r="40" spans="1:10" ht="10.5" customHeight="1" x14ac:dyDescent="0.25">
      <c r="A40" s="134"/>
      <c r="B40" s="135"/>
      <c r="C40" s="110"/>
      <c r="D40" s="110"/>
      <c r="E40" s="128"/>
      <c r="F40" s="129"/>
      <c r="G40" s="94"/>
      <c r="H40" s="94"/>
      <c r="I40" s="115"/>
      <c r="J40" s="116"/>
    </row>
    <row r="41" spans="1:10" ht="14.25" customHeight="1" x14ac:dyDescent="0.25">
      <c r="A41" s="151" t="s">
        <v>193</v>
      </c>
      <c r="B41" s="135">
        <f>B39+1</f>
        <v>15</v>
      </c>
      <c r="C41" s="83"/>
      <c r="D41" s="83"/>
      <c r="E41" s="96" t="s">
        <v>211</v>
      </c>
      <c r="F41" s="96"/>
      <c r="G41" s="94" t="s">
        <v>191</v>
      </c>
      <c r="H41" s="94">
        <v>1</v>
      </c>
      <c r="I41" s="140"/>
      <c r="J41" s="108">
        <f>I41*H41</f>
        <v>0</v>
      </c>
    </row>
    <row r="42" spans="1:10" ht="15" customHeight="1" x14ac:dyDescent="0.25">
      <c r="A42" s="134"/>
      <c r="B42" s="135"/>
      <c r="C42" s="110"/>
      <c r="D42" s="110"/>
      <c r="E42" s="111"/>
      <c r="F42" s="112"/>
      <c r="G42" s="114"/>
      <c r="H42" s="114"/>
      <c r="I42" s="115"/>
      <c r="J42" s="116"/>
    </row>
    <row r="43" spans="1:10" ht="105.6" x14ac:dyDescent="0.25">
      <c r="A43" s="151" t="s">
        <v>193</v>
      </c>
      <c r="B43" s="135">
        <f>B41+1</f>
        <v>16</v>
      </c>
      <c r="C43" s="136"/>
      <c r="D43" s="136"/>
      <c r="E43" s="155" t="s">
        <v>212</v>
      </c>
      <c r="F43" s="153"/>
      <c r="G43" s="94" t="s">
        <v>191</v>
      </c>
      <c r="H43" s="139">
        <v>1</v>
      </c>
      <c r="I43" s="140"/>
      <c r="J43" s="108">
        <f>I43*H43</f>
        <v>0</v>
      </c>
    </row>
    <row r="44" spans="1:10" ht="10.5" customHeight="1" x14ac:dyDescent="0.25">
      <c r="A44" s="151"/>
      <c r="B44" s="135"/>
      <c r="C44" s="136"/>
      <c r="D44" s="136"/>
      <c r="E44" s="155"/>
      <c r="F44" s="153"/>
      <c r="G44" s="139"/>
      <c r="H44" s="139"/>
      <c r="I44" s="140"/>
      <c r="J44" s="108"/>
    </row>
    <row r="45" spans="1:10" s="138" customFormat="1" ht="53.25" customHeight="1" x14ac:dyDescent="0.25">
      <c r="A45" s="151" t="s">
        <v>193</v>
      </c>
      <c r="B45" s="135">
        <f>B43+1</f>
        <v>17</v>
      </c>
      <c r="C45" s="136"/>
      <c r="D45" s="136"/>
      <c r="E45" s="152" t="s">
        <v>213</v>
      </c>
      <c r="F45" s="153"/>
      <c r="G45" s="139"/>
      <c r="H45" s="156" t="s">
        <v>214</v>
      </c>
      <c r="I45" s="140"/>
      <c r="J45" s="108">
        <v>0</v>
      </c>
    </row>
    <row r="46" spans="1:10" s="96" customFormat="1" x14ac:dyDescent="0.25">
      <c r="A46" s="134"/>
      <c r="B46" s="135"/>
      <c r="C46" s="157"/>
      <c r="D46" s="157"/>
      <c r="E46" s="158"/>
      <c r="F46" s="112"/>
      <c r="G46" s="113"/>
      <c r="H46" s="114"/>
      <c r="I46" s="115"/>
      <c r="J46" s="116"/>
    </row>
    <row r="47" spans="1:10" s="96" customFormat="1" x14ac:dyDescent="0.25">
      <c r="A47" s="101"/>
      <c r="B47" s="102"/>
      <c r="C47" s="126"/>
      <c r="D47" s="126"/>
      <c r="E47" s="158"/>
      <c r="F47" s="112"/>
      <c r="G47" s="113"/>
      <c r="H47" s="114"/>
      <c r="I47" s="115"/>
      <c r="J47" s="115"/>
    </row>
    <row r="48" spans="1:10" s="96" customFormat="1" ht="15.6" x14ac:dyDescent="0.3">
      <c r="A48" s="159" t="s">
        <v>6</v>
      </c>
      <c r="B48" s="118"/>
      <c r="C48" s="118"/>
      <c r="D48" s="118"/>
      <c r="E48" s="160"/>
      <c r="F48" s="161"/>
      <c r="G48" s="162"/>
      <c r="H48" s="163"/>
      <c r="I48" s="123" t="s">
        <v>192</v>
      </c>
      <c r="J48" s="124">
        <f>SUM(J13:J46)</f>
        <v>0</v>
      </c>
    </row>
    <row r="49" spans="1:10" s="96" customFormat="1" x14ac:dyDescent="0.25">
      <c r="A49" s="164"/>
      <c r="B49" s="126"/>
      <c r="C49" s="126"/>
      <c r="D49" s="126"/>
      <c r="E49" s="158"/>
      <c r="F49" s="112"/>
      <c r="G49" s="113"/>
      <c r="H49" s="114"/>
      <c r="I49" s="165"/>
      <c r="J49" s="116"/>
    </row>
    <row r="50" spans="1:10" x14ac:dyDescent="0.25">
      <c r="A50" s="164"/>
      <c r="B50" s="126"/>
      <c r="C50" s="126"/>
      <c r="D50" s="126"/>
      <c r="E50" s="158"/>
      <c r="F50" s="112"/>
      <c r="G50" s="113"/>
      <c r="H50" s="114"/>
      <c r="I50" s="115"/>
      <c r="J50" s="115"/>
    </row>
    <row r="51" spans="1:10" x14ac:dyDescent="0.25">
      <c r="A51" s="166"/>
      <c r="B51" s="110"/>
      <c r="C51" s="110"/>
      <c r="D51" s="110"/>
      <c r="E51" s="111"/>
      <c r="F51" s="112"/>
      <c r="G51" s="113"/>
      <c r="H51" s="114"/>
      <c r="I51" s="115"/>
      <c r="J51" s="115"/>
    </row>
    <row r="52" spans="1:10" ht="17.399999999999999" x14ac:dyDescent="0.25">
      <c r="A52" s="109"/>
      <c r="B52" s="110"/>
      <c r="C52" s="110"/>
      <c r="D52" s="110"/>
      <c r="E52" s="167" t="s">
        <v>215</v>
      </c>
      <c r="F52" s="129"/>
      <c r="G52" s="93"/>
      <c r="H52" s="94"/>
      <c r="I52" s="95"/>
      <c r="J52" s="95"/>
    </row>
    <row r="53" spans="1:10" x14ac:dyDescent="0.25">
      <c r="A53" s="109"/>
      <c r="B53" s="110"/>
      <c r="C53" s="110"/>
      <c r="D53" s="110"/>
      <c r="E53" s="128"/>
      <c r="F53" s="129"/>
      <c r="G53" s="93"/>
      <c r="H53" s="94"/>
      <c r="I53" s="95"/>
      <c r="J53" s="95"/>
    </row>
    <row r="54" spans="1:10" x14ac:dyDescent="0.25">
      <c r="A54" s="109"/>
      <c r="B54" s="110"/>
      <c r="C54" s="110"/>
      <c r="D54" s="110"/>
      <c r="E54" s="128"/>
      <c r="F54" s="129"/>
      <c r="G54" s="93"/>
      <c r="H54" s="94"/>
      <c r="I54" s="95"/>
      <c r="J54" s="95"/>
    </row>
    <row r="55" spans="1:10" x14ac:dyDescent="0.25">
      <c r="A55" s="109" t="s">
        <v>188</v>
      </c>
      <c r="B55" s="110"/>
      <c r="C55" s="110"/>
      <c r="D55" s="110"/>
      <c r="E55" s="168" t="s">
        <v>216</v>
      </c>
      <c r="F55" s="129"/>
      <c r="G55" s="93"/>
      <c r="H55" s="94"/>
      <c r="I55" s="95"/>
      <c r="J55" s="130">
        <f>J9</f>
        <v>0</v>
      </c>
    </row>
    <row r="56" spans="1:10" x14ac:dyDescent="0.25">
      <c r="A56" s="109"/>
      <c r="B56" s="110"/>
      <c r="C56" s="110"/>
      <c r="D56" s="110"/>
      <c r="E56" s="168"/>
      <c r="F56" s="129"/>
      <c r="G56" s="93"/>
      <c r="H56" s="94"/>
      <c r="I56" s="95"/>
      <c r="J56" s="130"/>
    </row>
    <row r="57" spans="1:10" x14ac:dyDescent="0.25">
      <c r="A57" s="109" t="s">
        <v>193</v>
      </c>
      <c r="B57" s="110"/>
      <c r="C57" s="110"/>
      <c r="D57" s="110"/>
      <c r="E57" s="168" t="s">
        <v>194</v>
      </c>
      <c r="F57" s="129"/>
      <c r="G57" s="93"/>
      <c r="H57" s="94"/>
      <c r="I57" s="95"/>
      <c r="J57" s="130">
        <f>J48</f>
        <v>0</v>
      </c>
    </row>
    <row r="58" spans="1:10" x14ac:dyDescent="0.25">
      <c r="A58" s="109"/>
      <c r="B58" s="110"/>
      <c r="C58" s="110"/>
      <c r="D58" s="110"/>
      <c r="E58" s="128"/>
      <c r="F58" s="129"/>
      <c r="G58" s="93"/>
      <c r="H58" s="94"/>
      <c r="I58" s="95"/>
      <c r="J58" s="130"/>
    </row>
    <row r="59" spans="1:10" ht="15.6" x14ac:dyDescent="0.3">
      <c r="A59" s="169" t="s">
        <v>217</v>
      </c>
      <c r="B59" s="170"/>
      <c r="C59" s="171"/>
      <c r="D59" s="171"/>
      <c r="E59" s="172"/>
      <c r="F59" s="173"/>
      <c r="G59" s="174"/>
      <c r="H59" s="175"/>
      <c r="I59" s="123" t="s">
        <v>192</v>
      </c>
      <c r="J59" s="176">
        <f>J9+J48</f>
        <v>0</v>
      </c>
    </row>
    <row r="60" spans="1:10" x14ac:dyDescent="0.25">
      <c r="A60" s="109"/>
      <c r="B60" s="110"/>
      <c r="C60" s="110"/>
      <c r="D60" s="110"/>
      <c r="E60" s="128"/>
      <c r="F60" s="129"/>
      <c r="G60" s="93"/>
      <c r="H60" s="94"/>
      <c r="I60" s="95"/>
      <c r="J60" s="95"/>
    </row>
    <row r="61" spans="1:10" x14ac:dyDescent="0.25">
      <c r="A61" s="193" t="s">
        <v>218</v>
      </c>
      <c r="B61" s="193"/>
      <c r="C61" s="193"/>
      <c r="D61" s="193"/>
      <c r="E61" s="193"/>
      <c r="F61" s="193"/>
      <c r="G61" s="193"/>
      <c r="H61" s="193"/>
      <c r="I61" s="193"/>
      <c r="J61" s="193"/>
    </row>
    <row r="62" spans="1:10" x14ac:dyDescent="0.25">
      <c r="E62" s="111"/>
      <c r="F62" s="112"/>
      <c r="G62" s="113"/>
      <c r="H62" s="114"/>
      <c r="I62" s="115"/>
      <c r="J62" s="115"/>
    </row>
    <row r="63" spans="1:10" ht="25.2" customHeight="1" x14ac:dyDescent="0.25">
      <c r="E63" s="111"/>
      <c r="F63" s="112"/>
      <c r="G63" s="113"/>
      <c r="H63" s="114"/>
      <c r="I63" s="115"/>
      <c r="J63" s="115"/>
    </row>
    <row r="64" spans="1:10" x14ac:dyDescent="0.25">
      <c r="E64" s="111"/>
      <c r="F64" s="112"/>
      <c r="G64" s="113"/>
      <c r="H64" s="114"/>
      <c r="I64" s="115"/>
      <c r="J64" s="115"/>
    </row>
    <row r="65" spans="5:10" x14ac:dyDescent="0.25">
      <c r="E65" s="111"/>
      <c r="F65" s="112"/>
      <c r="G65" s="113"/>
      <c r="H65" s="114"/>
      <c r="I65" s="115"/>
      <c r="J65" s="115"/>
    </row>
    <row r="66" spans="5:10" x14ac:dyDescent="0.25">
      <c r="E66" s="111"/>
      <c r="F66" s="112"/>
      <c r="G66" s="113"/>
      <c r="H66" s="114"/>
      <c r="I66" s="115"/>
      <c r="J66" s="115"/>
    </row>
    <row r="67" spans="5:10" x14ac:dyDescent="0.25">
      <c r="E67" s="111"/>
      <c r="F67" s="112"/>
      <c r="G67" s="113"/>
      <c r="H67" s="114"/>
      <c r="I67" s="115"/>
      <c r="J67" s="115"/>
    </row>
    <row r="68" spans="5:10" x14ac:dyDescent="0.25">
      <c r="E68" s="111"/>
      <c r="F68" s="112"/>
      <c r="G68" s="113"/>
      <c r="H68" s="114"/>
      <c r="I68" s="115"/>
      <c r="J68" s="115"/>
    </row>
    <row r="69" spans="5:10" x14ac:dyDescent="0.25">
      <c r="E69" s="111"/>
      <c r="F69" s="112"/>
      <c r="G69" s="113"/>
      <c r="H69" s="114"/>
      <c r="I69" s="115"/>
      <c r="J69" s="115"/>
    </row>
    <row r="70" spans="5:10" x14ac:dyDescent="0.25">
      <c r="E70" s="111"/>
      <c r="F70" s="112"/>
      <c r="G70" s="113"/>
      <c r="H70" s="114"/>
      <c r="I70" s="115"/>
      <c r="J70" s="115"/>
    </row>
    <row r="71" spans="5:10" x14ac:dyDescent="0.25">
      <c r="E71" s="111"/>
      <c r="F71" s="112"/>
      <c r="G71" s="113"/>
      <c r="H71" s="114"/>
      <c r="I71" s="115"/>
      <c r="J71" s="115"/>
    </row>
    <row r="72" spans="5:10" ht="77.25" customHeight="1" x14ac:dyDescent="0.25">
      <c r="E72" s="111"/>
      <c r="F72" s="112"/>
      <c r="G72" s="113"/>
      <c r="H72" s="114"/>
      <c r="I72" s="115"/>
      <c r="J72" s="115"/>
    </row>
    <row r="73" spans="5:10" x14ac:dyDescent="0.25">
      <c r="E73" s="111"/>
      <c r="F73" s="112"/>
      <c r="G73" s="113"/>
      <c r="H73" s="114"/>
      <c r="I73" s="115"/>
      <c r="J73" s="115"/>
    </row>
    <row r="74" spans="5:10" ht="153.75" customHeight="1" x14ac:dyDescent="0.25">
      <c r="E74" s="111"/>
      <c r="F74" s="112"/>
      <c r="G74" s="113"/>
      <c r="H74" s="114"/>
      <c r="I74" s="115"/>
      <c r="J74" s="115"/>
    </row>
    <row r="75" spans="5:10" x14ac:dyDescent="0.25">
      <c r="E75" s="111"/>
      <c r="F75" s="112"/>
      <c r="G75" s="113"/>
      <c r="H75" s="114"/>
      <c r="I75" s="115"/>
      <c r="J75" s="115"/>
    </row>
    <row r="76" spans="5:10" x14ac:dyDescent="0.25">
      <c r="E76" s="111"/>
      <c r="F76" s="112"/>
      <c r="G76" s="113"/>
      <c r="H76" s="114"/>
      <c r="I76" s="115"/>
      <c r="J76" s="115"/>
    </row>
    <row r="77" spans="5:10" x14ac:dyDescent="0.25">
      <c r="E77" s="111"/>
      <c r="F77" s="112"/>
      <c r="G77" s="113"/>
      <c r="H77" s="114"/>
      <c r="I77" s="115"/>
      <c r="J77" s="115"/>
    </row>
    <row r="90" ht="12.75" customHeight="1" x14ac:dyDescent="0.25"/>
    <row r="92" ht="12.75" customHeight="1" x14ac:dyDescent="0.25"/>
    <row r="94" ht="12.75" customHeight="1" x14ac:dyDescent="0.25"/>
    <row r="97" ht="12.75" customHeight="1" x14ac:dyDescent="0.25"/>
    <row r="98" ht="12.75" customHeight="1" x14ac:dyDescent="0.25"/>
    <row r="114" ht="25.5" customHeight="1" x14ac:dyDescent="0.25"/>
    <row r="185" ht="117" customHeight="1" x14ac:dyDescent="0.25"/>
    <row r="236" ht="25.5" customHeight="1" x14ac:dyDescent="0.25"/>
    <row r="237" ht="12.75" customHeight="1" x14ac:dyDescent="0.25"/>
    <row r="238" ht="12.75" customHeight="1" x14ac:dyDescent="0.25"/>
  </sheetData>
  <mergeCells count="3">
    <mergeCell ref="E2:I2"/>
    <mergeCell ref="I6:J6"/>
    <mergeCell ref="A61:J61"/>
  </mergeCells>
  <pageMargins left="0.7" right="0.7" top="0.75" bottom="0.75" header="0.3" footer="0.3"/>
  <pageSetup paperSize="9" scale="91" orientation="portrait"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28"/>
  <sheetViews>
    <sheetView zoomScale="115" zoomScaleNormal="115" workbookViewId="0">
      <selection activeCell="D27" sqref="D27:F28"/>
    </sheetView>
  </sheetViews>
  <sheetFormatPr defaultRowHeight="14.4" x14ac:dyDescent="0.3"/>
  <cols>
    <col min="2" max="2" width="9.88671875" customWidth="1"/>
    <col min="3" max="3" width="27.33203125" customWidth="1"/>
    <col min="4" max="4" width="9.109375" customWidth="1"/>
    <col min="7" max="7" width="13.6640625" bestFit="1" customWidth="1"/>
  </cols>
  <sheetData>
    <row r="2" spans="1:7" ht="15" thickBot="1" x14ac:dyDescent="0.35"/>
    <row r="3" spans="1:7" ht="15" hidden="1" thickBot="1" x14ac:dyDescent="0.35"/>
    <row r="4" spans="1:7" ht="42" customHeight="1" thickBot="1" x14ac:dyDescent="0.35">
      <c r="A4" s="195" t="s">
        <v>183</v>
      </c>
      <c r="B4" s="196"/>
      <c r="C4" s="196"/>
      <c r="D4" s="196"/>
      <c r="E4" s="196"/>
      <c r="F4" s="196"/>
      <c r="G4" s="197"/>
    </row>
    <row r="5" spans="1:7" ht="15" thickBot="1" x14ac:dyDescent="0.35"/>
    <row r="6" spans="1:7" x14ac:dyDescent="0.3">
      <c r="A6" s="198" t="s">
        <v>220</v>
      </c>
      <c r="B6" s="199"/>
      <c r="C6" s="30" t="s">
        <v>221</v>
      </c>
      <c r="D6" s="31"/>
      <c r="E6" s="31"/>
      <c r="F6" s="31"/>
      <c r="G6" s="32"/>
    </row>
    <row r="7" spans="1:7" x14ac:dyDescent="0.3">
      <c r="A7" s="200" t="s">
        <v>116</v>
      </c>
      <c r="B7" s="201"/>
      <c r="C7" s="33" t="s">
        <v>121</v>
      </c>
      <c r="D7" s="8"/>
      <c r="E7" s="8"/>
      <c r="F7" s="8"/>
      <c r="G7" s="34"/>
    </row>
    <row r="8" spans="1:7" ht="15" thickBot="1" x14ac:dyDescent="0.35">
      <c r="A8" s="202" t="s">
        <v>117</v>
      </c>
      <c r="B8" s="203"/>
      <c r="C8" s="35" t="s">
        <v>122</v>
      </c>
      <c r="D8" s="36"/>
      <c r="E8" s="36"/>
      <c r="F8" s="36"/>
      <c r="G8" s="37"/>
    </row>
    <row r="10" spans="1:7" x14ac:dyDescent="0.3">
      <c r="A10" s="7" t="s">
        <v>13</v>
      </c>
      <c r="B10" s="194" t="s">
        <v>14</v>
      </c>
      <c r="C10" s="194"/>
      <c r="D10" s="8"/>
      <c r="E10" s="8"/>
      <c r="F10" s="8"/>
      <c r="G10" s="19">
        <f>GRAĐEVINSKI!G40</f>
        <v>0</v>
      </c>
    </row>
    <row r="12" spans="1:7" x14ac:dyDescent="0.3">
      <c r="A12" s="7" t="s">
        <v>35</v>
      </c>
      <c r="B12" s="194" t="s">
        <v>36</v>
      </c>
      <c r="C12" s="194"/>
      <c r="D12" s="8"/>
      <c r="E12" s="8"/>
      <c r="F12" s="8"/>
      <c r="G12" s="19">
        <f>GRAĐEVINSKI!G77</f>
        <v>0</v>
      </c>
    </row>
    <row r="14" spans="1:7" x14ac:dyDescent="0.3">
      <c r="A14" s="7" t="s">
        <v>46</v>
      </c>
      <c r="B14" s="194" t="s">
        <v>50</v>
      </c>
      <c r="C14" s="194"/>
      <c r="D14" s="8"/>
      <c r="E14" s="8"/>
      <c r="F14" s="8"/>
      <c r="G14" s="19">
        <f>GRAĐEVINSKI!G107</f>
        <v>0</v>
      </c>
    </row>
    <row r="16" spans="1:7" x14ac:dyDescent="0.3">
      <c r="A16" s="7" t="s">
        <v>49</v>
      </c>
      <c r="B16" s="194" t="s">
        <v>80</v>
      </c>
      <c r="C16" s="194"/>
      <c r="D16" s="8"/>
      <c r="E16" s="8"/>
      <c r="F16" s="8"/>
      <c r="G16" s="19">
        <f>GRAĐEVINSKI!G133</f>
        <v>0</v>
      </c>
    </row>
    <row r="18" spans="1:7" x14ac:dyDescent="0.3">
      <c r="A18" s="7" t="s">
        <v>86</v>
      </c>
      <c r="B18" s="194" t="s">
        <v>87</v>
      </c>
      <c r="C18" s="194"/>
      <c r="D18" s="8"/>
      <c r="E18" s="8"/>
      <c r="F18" s="8"/>
      <c r="G18" s="19">
        <f>GRAĐEVINSKI!G161</f>
        <v>0</v>
      </c>
    </row>
    <row r="19" spans="1:7" ht="15" thickBot="1" x14ac:dyDescent="0.35"/>
    <row r="20" spans="1:7" ht="15" thickBot="1" x14ac:dyDescent="0.35">
      <c r="A20" s="38"/>
      <c r="B20" s="204" t="s">
        <v>6</v>
      </c>
      <c r="C20" s="204"/>
      <c r="D20" s="39"/>
      <c r="E20" s="39"/>
      <c r="F20" s="39"/>
      <c r="G20" s="40">
        <f>SUM(G10:G18)</f>
        <v>0</v>
      </c>
    </row>
    <row r="21" spans="1:7" ht="15" thickBot="1" x14ac:dyDescent="0.35"/>
    <row r="22" spans="1:7" ht="15" thickBot="1" x14ac:dyDescent="0.35">
      <c r="A22" s="41"/>
      <c r="B22" s="205" t="s">
        <v>118</v>
      </c>
      <c r="C22" s="205"/>
      <c r="D22" s="42">
        <v>0.25</v>
      </c>
      <c r="E22" s="43"/>
      <c r="F22" s="43"/>
      <c r="G22" s="44">
        <f>0.25*G20</f>
        <v>0</v>
      </c>
    </row>
    <row r="23" spans="1:7" ht="15" thickBot="1" x14ac:dyDescent="0.35"/>
    <row r="24" spans="1:7" ht="15" thickBot="1" x14ac:dyDescent="0.35">
      <c r="A24" s="45"/>
      <c r="B24" s="206" t="s">
        <v>119</v>
      </c>
      <c r="C24" s="206"/>
      <c r="D24" s="46"/>
      <c r="E24" s="47"/>
      <c r="F24" s="47"/>
      <c r="G24" s="48">
        <f>G20+G22</f>
        <v>0</v>
      </c>
    </row>
    <row r="27" spans="1:7" x14ac:dyDescent="0.3">
      <c r="D27" s="190" t="s">
        <v>120</v>
      </c>
      <c r="E27" s="190"/>
      <c r="F27" s="190"/>
    </row>
    <row r="28" spans="1:7" x14ac:dyDescent="0.3">
      <c r="D28" s="190" t="s">
        <v>184</v>
      </c>
      <c r="E28" s="190"/>
      <c r="F28" s="190"/>
    </row>
  </sheetData>
  <mergeCells count="12">
    <mergeCell ref="B14:C14"/>
    <mergeCell ref="B16:C16"/>
    <mergeCell ref="B20:C20"/>
    <mergeCell ref="B22:C22"/>
    <mergeCell ref="B24:C24"/>
    <mergeCell ref="B18:C18"/>
    <mergeCell ref="B12:C12"/>
    <mergeCell ref="A4:G4"/>
    <mergeCell ref="A6:B6"/>
    <mergeCell ref="A7:B7"/>
    <mergeCell ref="A8:B8"/>
    <mergeCell ref="B10:C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21"/>
  <sheetViews>
    <sheetView zoomScaleNormal="100" workbookViewId="0">
      <selection activeCell="A3" sqref="A3:XFD3"/>
    </sheetView>
  </sheetViews>
  <sheetFormatPr defaultRowHeight="14.4" x14ac:dyDescent="0.3"/>
  <cols>
    <col min="2" max="2" width="9.109375" customWidth="1"/>
    <col min="3" max="3" width="27.33203125" customWidth="1"/>
    <col min="4" max="4" width="9.109375" customWidth="1"/>
    <col min="7" max="7" width="13.6640625" bestFit="1" customWidth="1"/>
  </cols>
  <sheetData>
    <row r="2" spans="1:7" ht="15" thickBot="1" x14ac:dyDescent="0.35"/>
    <row r="3" spans="1:7" ht="42" customHeight="1" thickBot="1" x14ac:dyDescent="0.35">
      <c r="A3" s="195" t="s">
        <v>183</v>
      </c>
      <c r="B3" s="196"/>
      <c r="C3" s="196"/>
      <c r="D3" s="196"/>
      <c r="E3" s="196"/>
      <c r="F3" s="196"/>
      <c r="G3" s="197"/>
    </row>
    <row r="4" spans="1:7" ht="15" thickBot="1" x14ac:dyDescent="0.35"/>
    <row r="5" spans="1:7" x14ac:dyDescent="0.3">
      <c r="A5" s="198" t="s">
        <v>219</v>
      </c>
      <c r="B5" s="199"/>
      <c r="C5" s="30" t="s">
        <v>123</v>
      </c>
      <c r="D5" s="31"/>
      <c r="E5" s="31"/>
      <c r="F5" s="31"/>
      <c r="G5" s="32"/>
    </row>
    <row r="6" spans="1:7" x14ac:dyDescent="0.3">
      <c r="A6" s="200" t="s">
        <v>116</v>
      </c>
      <c r="B6" s="201"/>
      <c r="C6" s="71" t="s">
        <v>121</v>
      </c>
      <c r="D6" s="8"/>
      <c r="E6" s="8"/>
      <c r="F6" s="8"/>
      <c r="G6" s="34"/>
    </row>
    <row r="7" spans="1:7" ht="15" thickBot="1" x14ac:dyDescent="0.35">
      <c r="A7" s="202" t="s">
        <v>117</v>
      </c>
      <c r="B7" s="203"/>
      <c r="C7" s="35" t="s">
        <v>122</v>
      </c>
      <c r="D7" s="36"/>
      <c r="E7" s="36"/>
      <c r="F7" s="36"/>
      <c r="G7" s="37"/>
    </row>
    <row r="9" spans="1:7" x14ac:dyDescent="0.3">
      <c r="A9" s="7" t="s">
        <v>13</v>
      </c>
      <c r="B9" s="194" t="s">
        <v>222</v>
      </c>
      <c r="C9" s="194"/>
      <c r="D9" s="8"/>
      <c r="E9" s="8"/>
      <c r="F9" s="8"/>
      <c r="G9" s="19">
        <f>'GRAĐEVINSKA REKAPITULACIJA'!G20</f>
        <v>0</v>
      </c>
    </row>
    <row r="11" spans="1:7" x14ac:dyDescent="0.3">
      <c r="A11" s="7" t="s">
        <v>35</v>
      </c>
      <c r="B11" s="194" t="s">
        <v>223</v>
      </c>
      <c r="C11" s="194"/>
      <c r="D11" s="8"/>
      <c r="E11" s="8"/>
      <c r="F11" s="8"/>
      <c r="G11" s="19">
        <f>ELEKTRO!J59</f>
        <v>0</v>
      </c>
    </row>
    <row r="12" spans="1:7" ht="15" thickBot="1" x14ac:dyDescent="0.35"/>
    <row r="13" spans="1:7" ht="15" thickBot="1" x14ac:dyDescent="0.35">
      <c r="A13" s="38"/>
      <c r="B13" s="204" t="s">
        <v>6</v>
      </c>
      <c r="C13" s="204"/>
      <c r="D13" s="39"/>
      <c r="E13" s="39"/>
      <c r="F13" s="39"/>
      <c r="G13" s="40">
        <f>SUM(G9:G11)</f>
        <v>0</v>
      </c>
    </row>
    <row r="14" spans="1:7" ht="15" thickBot="1" x14ac:dyDescent="0.35"/>
    <row r="15" spans="1:7" ht="15" thickBot="1" x14ac:dyDescent="0.35">
      <c r="A15" s="41"/>
      <c r="B15" s="205" t="s">
        <v>118</v>
      </c>
      <c r="C15" s="205"/>
      <c r="D15" s="42">
        <v>0.25</v>
      </c>
      <c r="E15" s="43"/>
      <c r="F15" s="43"/>
      <c r="G15" s="44">
        <f>0.25*G13</f>
        <v>0</v>
      </c>
    </row>
    <row r="16" spans="1:7" ht="15" thickBot="1" x14ac:dyDescent="0.35"/>
    <row r="17" spans="1:7" ht="15" thickBot="1" x14ac:dyDescent="0.35">
      <c r="A17" s="45"/>
      <c r="B17" s="206" t="s">
        <v>119</v>
      </c>
      <c r="C17" s="206"/>
      <c r="D17" s="46"/>
      <c r="E17" s="47"/>
      <c r="F17" s="47"/>
      <c r="G17" s="48">
        <f>G13+G15</f>
        <v>0</v>
      </c>
    </row>
    <row r="20" spans="1:7" x14ac:dyDescent="0.3">
      <c r="D20" s="190" t="s">
        <v>224</v>
      </c>
      <c r="E20" s="190"/>
      <c r="F20" s="190"/>
    </row>
    <row r="21" spans="1:7" x14ac:dyDescent="0.3">
      <c r="D21" s="190" t="s">
        <v>184</v>
      </c>
      <c r="E21" s="190"/>
      <c r="F21" s="190"/>
    </row>
  </sheetData>
  <mergeCells count="9">
    <mergeCell ref="B13:C13"/>
    <mergeCell ref="B15:C15"/>
    <mergeCell ref="B17:C17"/>
    <mergeCell ref="A3:G3"/>
    <mergeCell ref="A5:B5"/>
    <mergeCell ref="A6:B6"/>
    <mergeCell ref="A7:B7"/>
    <mergeCell ref="B9:C9"/>
    <mergeCell ref="B11:C11"/>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GRAĐEVINSKI</vt:lpstr>
      <vt:lpstr>ELEKTRO</vt:lpstr>
      <vt:lpstr>GRAĐEVINSKA REKAPITULACIJA</vt:lpstr>
      <vt:lpstr>UKUPNA REKAPITULACIJA</vt:lpstr>
      <vt:lpstr>GRAĐEVINSKI!Print_Area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Matija Zvonarić</dc:creator>
  <cp:lastModifiedBy>EXPERT</cp:lastModifiedBy>
  <cp:lastPrinted>2020-03-16T13:25:27Z</cp:lastPrinted>
  <dcterms:created xsi:type="dcterms:W3CDTF">2020-01-15T12:15:39Z</dcterms:created>
  <dcterms:modified xsi:type="dcterms:W3CDTF">2020-05-25T06:55:15Z</dcterms:modified>
</cp:coreProperties>
</file>